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bel Murillo\Desktop\TRABAJO DE GRADO\"/>
    </mc:Choice>
  </mc:AlternateContent>
  <bookViews>
    <workbookView xWindow="0" yWindow="0" windowWidth="15345" windowHeight="4635" activeTab="3"/>
  </bookViews>
  <sheets>
    <sheet name="CREDITO" sheetId="1" r:id="rId1"/>
    <sheet name="CALCULO DE RENDIMIENTOS" sheetId="2" r:id="rId2"/>
    <sheet name="TOTALES" sheetId="3" r:id="rId3"/>
    <sheet name="PORTAFOLIO" sheetId="5" r:id="rId4"/>
  </sheets>
  <externalReferences>
    <externalReference r:id="rId5"/>
  </externalReferences>
  <definedNames>
    <definedName name="_xlnm._FilterDatabase" localSheetId="3" hidden="1">PORTAFOLIO!$A$33:$K$71</definedName>
    <definedName name="PRINCIPALES">[1]PRINCIPALES!$A$1:$BO$17</definedName>
  </definedNames>
  <calcPr calcId="152511" calcMode="autoNoTable" iterate="1" iterateDelta="1.0000000000000001E-5"/>
  <extLst>
    <ext uri="GoogleSheetsCustomDataVersion1">
      <go:sheetsCustomData xmlns:go="http://customooxmlschemas.google.com/" r:id="" roundtripDataSignature="AMtx7mhxA80U6rWAu/3Mb22EFV8StcDGpQ=="/>
    </ext>
  </extLst>
</workbook>
</file>

<file path=xl/calcChain.xml><?xml version="1.0" encoding="utf-8"?>
<calcChain xmlns="http://schemas.openxmlformats.org/spreadsheetml/2006/main">
  <c r="C53" i="5" l="1"/>
  <c r="C51" i="5"/>
  <c r="C50" i="5"/>
  <c r="C49" i="5"/>
  <c r="C48" i="5"/>
  <c r="C47" i="5"/>
  <c r="G39" i="5"/>
  <c r="C52" i="5" s="1"/>
  <c r="C54" i="5" l="1"/>
  <c r="D53" i="5" l="1"/>
  <c r="D51" i="5"/>
  <c r="D49" i="5"/>
  <c r="D47" i="5"/>
  <c r="D54" i="5" s="1"/>
  <c r="D50" i="5"/>
  <c r="D52" i="5"/>
  <c r="D48" i="5"/>
  <c r="F14" i="3"/>
  <c r="I33" i="1"/>
  <c r="I34" i="1"/>
  <c r="I35" i="1"/>
  <c r="D43" i="2" l="1"/>
  <c r="H43" i="2" s="1"/>
  <c r="I43" i="2" s="1"/>
  <c r="D40" i="2"/>
  <c r="H40" i="2" s="1"/>
  <c r="I40" i="2" s="1"/>
  <c r="D37" i="2"/>
  <c r="H37" i="2" s="1"/>
  <c r="I37" i="2" s="1"/>
  <c r="D34" i="2"/>
  <c r="H34" i="2" s="1"/>
  <c r="I34" i="2" s="1"/>
  <c r="D31" i="2"/>
  <c r="H31" i="2" s="1"/>
  <c r="I31" i="2" s="1"/>
  <c r="D27" i="2"/>
  <c r="H27" i="2" s="1"/>
  <c r="I27" i="2" s="1"/>
  <c r="D28" i="2"/>
  <c r="H28" i="2" s="1"/>
  <c r="I28" i="2" s="1"/>
  <c r="D23" i="2"/>
  <c r="H23" i="2" s="1"/>
  <c r="I23" i="2" s="1"/>
  <c r="D24" i="2"/>
  <c r="H24" i="2" s="1"/>
  <c r="I24" i="2" s="1"/>
  <c r="D18" i="2"/>
  <c r="D19" i="2"/>
  <c r="H19" i="2" s="1"/>
  <c r="I19" i="2" s="1"/>
  <c r="D20" i="2"/>
  <c r="H20" i="2" s="1"/>
  <c r="I20" i="2" s="1"/>
  <c r="H18" i="2"/>
  <c r="I18" i="2" s="1"/>
  <c r="D13" i="2"/>
  <c r="H13" i="2" s="1"/>
  <c r="I13" i="2" s="1"/>
  <c r="D14" i="2"/>
  <c r="H14" i="2" s="1"/>
  <c r="I14" i="2" s="1"/>
  <c r="D8" i="2"/>
  <c r="H8" i="2" s="1"/>
  <c r="I8" i="2" s="1"/>
  <c r="D9" i="2"/>
  <c r="H9" i="2" s="1"/>
  <c r="I9" i="2" s="1"/>
  <c r="D10" i="2"/>
  <c r="H10" i="2" s="1"/>
  <c r="I10" i="2" s="1"/>
  <c r="D5" i="2"/>
  <c r="H5" i="2" s="1"/>
  <c r="I5" i="2" s="1"/>
  <c r="D4" i="2"/>
  <c r="H4" i="2" s="1"/>
  <c r="I4" i="2" s="1"/>
  <c r="D3" i="2"/>
  <c r="H3" i="2" s="1"/>
  <c r="I3" i="2" s="1"/>
  <c r="D42" i="2" l="1"/>
  <c r="D39" i="2"/>
  <c r="D36" i="2"/>
  <c r="D33" i="2"/>
  <c r="D30" i="2"/>
  <c r="D26" i="2"/>
  <c r="D22" i="2"/>
  <c r="D17" i="2"/>
  <c r="D12" i="2"/>
  <c r="D7" i="2"/>
  <c r="D2" i="2"/>
  <c r="I32" i="1"/>
  <c r="I31" i="1"/>
  <c r="I30" i="1"/>
  <c r="I29" i="1"/>
  <c r="I28" i="1"/>
  <c r="I27" i="1"/>
  <c r="I26" i="1"/>
  <c r="I25" i="1"/>
  <c r="G2" i="2" s="1"/>
  <c r="H2" i="2" l="1"/>
  <c r="I2" i="2" s="1"/>
  <c r="C9" i="1"/>
  <c r="I8" i="1"/>
  <c r="C3" i="1"/>
  <c r="C5" i="1" s="1"/>
  <c r="G4" i="1"/>
  <c r="K4" i="1" s="1"/>
  <c r="G5" i="1" s="1"/>
  <c r="K3" i="1"/>
  <c r="J5" i="2" l="1"/>
  <c r="G7" i="2"/>
  <c r="H7" i="2" s="1"/>
  <c r="I7" i="2" s="1"/>
  <c r="K5" i="1"/>
  <c r="G6" i="1" s="1"/>
  <c r="H5" i="1"/>
  <c r="J5" i="1" s="1"/>
  <c r="H4" i="1"/>
  <c r="C4" i="1"/>
  <c r="J10" i="2" l="1"/>
  <c r="G12" i="2" s="1"/>
  <c r="H12" i="2" s="1"/>
  <c r="J4" i="1"/>
  <c r="K6" i="1"/>
  <c r="G7" i="1" s="1"/>
  <c r="H6" i="1"/>
  <c r="J6" i="1" s="1"/>
  <c r="I12" i="2" l="1"/>
  <c r="K7" i="1"/>
  <c r="G8" i="1" s="1"/>
  <c r="H7" i="1"/>
  <c r="J14" i="2" l="1"/>
  <c r="J7" i="1"/>
  <c r="H8" i="1"/>
  <c r="J8" i="1" s="1"/>
  <c r="K8" i="1"/>
  <c r="G9" i="1" s="1"/>
  <c r="G17" i="2" l="1"/>
  <c r="H17" i="2" s="1"/>
  <c r="I17" i="2" s="1"/>
  <c r="J20" i="2" s="1"/>
  <c r="G22" i="2" s="1"/>
  <c r="H22" i="2" s="1"/>
  <c r="I22" i="2" s="1"/>
  <c r="J24" i="2" s="1"/>
  <c r="G26" i="2" s="1"/>
  <c r="H26" i="2" s="1"/>
  <c r="I26" i="2" s="1"/>
  <c r="J28" i="2" s="1"/>
  <c r="G30" i="2" s="1"/>
  <c r="H30" i="2" s="1"/>
  <c r="I30" i="2" s="1"/>
  <c r="J31" i="2" s="1"/>
  <c r="G33" i="2" s="1"/>
  <c r="H33" i="2" s="1"/>
  <c r="I33" i="2" s="1"/>
  <c r="J34" i="2" s="1"/>
  <c r="G36" i="2" s="1"/>
  <c r="H36" i="2" s="1"/>
  <c r="I36" i="2" s="1"/>
  <c r="J37" i="2" s="1"/>
  <c r="G39" i="2" s="1"/>
  <c r="H39" i="2" s="1"/>
  <c r="I39" i="2" s="1"/>
  <c r="J40" i="2" s="1"/>
  <c r="G42" i="2" s="1"/>
  <c r="H42" i="2" s="1"/>
  <c r="I42" i="2" s="1"/>
  <c r="K9" i="1"/>
  <c r="G10" i="1" s="1"/>
  <c r="H9" i="1"/>
  <c r="J9" i="1" s="1"/>
  <c r="J43" i="2" l="1"/>
  <c r="I45" i="2"/>
  <c r="C11" i="1" s="1"/>
  <c r="K10" i="1"/>
  <c r="G11" i="1" s="1"/>
  <c r="H10" i="1"/>
  <c r="J10" i="1" l="1"/>
  <c r="K11" i="1"/>
  <c r="G12" i="1" s="1"/>
  <c r="H11" i="1"/>
  <c r="J11" i="1" s="1"/>
  <c r="K12" i="1" l="1"/>
  <c r="G13" i="1" s="1"/>
  <c r="H12" i="1"/>
  <c r="J12" i="1" l="1"/>
  <c r="K13" i="1"/>
  <c r="G14" i="1" s="1"/>
  <c r="H13" i="1"/>
  <c r="J13" i="1" s="1"/>
  <c r="K14" i="1" l="1"/>
  <c r="G15" i="1" s="1"/>
  <c r="H14" i="1"/>
  <c r="J14" i="1" s="1"/>
  <c r="K15" i="1" l="1"/>
  <c r="G16" i="1" s="1"/>
  <c r="H15" i="1"/>
  <c r="J15" i="1" s="1"/>
  <c r="K16" i="1" l="1"/>
  <c r="G17" i="1" s="1"/>
  <c r="H16" i="1"/>
  <c r="J16" i="1" s="1"/>
  <c r="K17" i="1" l="1"/>
  <c r="G18" i="1" s="1"/>
  <c r="H17" i="1"/>
  <c r="J17" i="1" s="1"/>
  <c r="K18" i="1" l="1"/>
  <c r="G19" i="1" s="1"/>
  <c r="H18" i="1"/>
  <c r="J18" i="1" s="1"/>
  <c r="K19" i="1" l="1"/>
  <c r="G20" i="1" s="1"/>
  <c r="H19" i="1"/>
  <c r="J19" i="1" s="1"/>
  <c r="K20" i="1" l="1"/>
  <c r="G21" i="1" s="1"/>
  <c r="H20" i="1"/>
  <c r="J20" i="1" s="1"/>
  <c r="K21" i="1" l="1"/>
  <c r="G22" i="1" s="1"/>
  <c r="H21" i="1"/>
  <c r="J21" i="1" s="1"/>
  <c r="K22" i="1" l="1"/>
  <c r="G23" i="1" s="1"/>
  <c r="H22" i="1"/>
  <c r="J22" i="1" s="1"/>
  <c r="K23" i="1" l="1"/>
  <c r="H23" i="1"/>
  <c r="J23" i="1" l="1"/>
  <c r="C10" i="1"/>
  <c r="C12" i="1" s="1"/>
</calcChain>
</file>

<file path=xl/sharedStrings.xml><?xml version="1.0" encoding="utf-8"?>
<sst xmlns="http://schemas.openxmlformats.org/spreadsheetml/2006/main" count="202" uniqueCount="95">
  <si>
    <t>VALOR CRÉDITO</t>
  </si>
  <si>
    <t>FECHA</t>
  </si>
  <si>
    <t>N DE PERIODOS</t>
  </si>
  <si>
    <t>SALDO INICIAL</t>
  </si>
  <si>
    <t>INTERES</t>
  </si>
  <si>
    <t>AMORTIZACION</t>
  </si>
  <si>
    <t>CUOTA</t>
  </si>
  <si>
    <t>SALDO FINAL</t>
  </si>
  <si>
    <t>SEMESTRE ANTICIPADO</t>
  </si>
  <si>
    <t>SEMESTRE VENCIDO</t>
  </si>
  <si>
    <t>EFECTIVA ANUAL VENCIDA</t>
  </si>
  <si>
    <t>EFECTIVA MENSUAL VENCIDA</t>
  </si>
  <si>
    <t xml:space="preserve">PLAZO </t>
  </si>
  <si>
    <t>10 años</t>
  </si>
  <si>
    <t xml:space="preserve">CUOTA </t>
  </si>
  <si>
    <t>capital a invertir</t>
  </si>
  <si>
    <t>EMISOR</t>
  </si>
  <si>
    <t>FECHA EMISION</t>
  </si>
  <si>
    <t>FECHA VENCIMIENTO</t>
  </si>
  <si>
    <t>DIAS</t>
  </si>
  <si>
    <t>CALIFICACION</t>
  </si>
  <si>
    <t>TASA</t>
  </si>
  <si>
    <t>VALOR</t>
  </si>
  <si>
    <t>VALOR FUTURO</t>
  </si>
  <si>
    <t xml:space="preserve">RENDIMIENTOS ESPERADOS </t>
  </si>
  <si>
    <t>BANCO MULTIBANK</t>
  </si>
  <si>
    <t>AA</t>
  </si>
  <si>
    <t>Banco Finandina S.A.</t>
  </si>
  <si>
    <t>AAA</t>
  </si>
  <si>
    <t>BANCO FALABELLA S.A.</t>
  </si>
  <si>
    <t>Banco Comercial AV Villas S.A.</t>
  </si>
  <si>
    <t>BANCO PICHINCHA S.A.</t>
  </si>
  <si>
    <t>AA+</t>
  </si>
  <si>
    <t>BANCO DE BOGOTA</t>
  </si>
  <si>
    <t>Banco Colpatria Multibanca Colpatria S.A</t>
  </si>
  <si>
    <t>Banco Davivienda S.A.</t>
  </si>
  <si>
    <t>Itau Corpbanca Colombia</t>
  </si>
  <si>
    <t>Banco Popular S.A.</t>
  </si>
  <si>
    <t>TOTAL INTERES A PAGAR</t>
  </si>
  <si>
    <t xml:space="preserve">% DE RECUPERACION </t>
  </si>
  <si>
    <t>VALOR INVERTIDO</t>
  </si>
  <si>
    <t>RENDIMIENTOS ESPERADOS</t>
  </si>
  <si>
    <t>1-may.-20</t>
  </si>
  <si>
    <t>30-sept.-20</t>
  </si>
  <si>
    <t>5-oct.-20</t>
  </si>
  <si>
    <t>30-mar.-21</t>
  </si>
  <si>
    <t>5-abr.-21</t>
  </si>
  <si>
    <t>30-sept.-21</t>
  </si>
  <si>
    <t>5-oct.-21</t>
  </si>
  <si>
    <t>30-mar.-22</t>
  </si>
  <si>
    <t>5-abr.-22</t>
  </si>
  <si>
    <t>30-sept.-22</t>
  </si>
  <si>
    <t>5-oct.-22</t>
  </si>
  <si>
    <t>30-mar.-23</t>
  </si>
  <si>
    <t>5-abr.-23</t>
  </si>
  <si>
    <t>30-sept.-23</t>
  </si>
  <si>
    <t>5-oct.-23</t>
  </si>
  <si>
    <t>30-mar.-24</t>
  </si>
  <si>
    <t>5-abr.-24</t>
  </si>
  <si>
    <t>30-sept.-24</t>
  </si>
  <si>
    <t>5-oct.-24</t>
  </si>
  <si>
    <t>30-mar.-25</t>
  </si>
  <si>
    <t>5-abr.-25</t>
  </si>
  <si>
    <t>30-sept.-25</t>
  </si>
  <si>
    <t>FECHA DE VENCIMIENTO</t>
  </si>
  <si>
    <t xml:space="preserve">FECHA EMISION </t>
  </si>
  <si>
    <t>TOTAL RENDIMIENTOS ESPERADOS</t>
  </si>
  <si>
    <t xml:space="preserve">TOTAL RENDIMIENTOS  EPERADOS PARA RECUPERACION </t>
  </si>
  <si>
    <t xml:space="preserve">PORCENTAJE DE MITIGACION DEL GASTO </t>
  </si>
  <si>
    <t xml:space="preserve"> PROPUESTA DE PORTAFOLIO MENSUAL  DE INVERSIONES  -  CAR</t>
  </si>
  <si>
    <t>DIRECCIÓN ADMINISTRATIVA Y FINANCIERA</t>
  </si>
  <si>
    <t>CAJA GENERAL</t>
  </si>
  <si>
    <t xml:space="preserve">TOTAL </t>
  </si>
  <si>
    <t>TIPO</t>
  </si>
  <si>
    <t>NOMBRE ENTIDAD</t>
  </si>
  <si>
    <t># CUENTA</t>
  </si>
  <si>
    <t>NOMBRE CUENTA</t>
  </si>
  <si>
    <t>CORRIENTE</t>
  </si>
  <si>
    <t>AHORROS</t>
  </si>
  <si>
    <t>FUENTE RECURSOS</t>
  </si>
  <si>
    <t>FONDO</t>
  </si>
  <si>
    <t>FIDUCIA</t>
  </si>
  <si>
    <t>CDT</t>
  </si>
  <si>
    <t>VALOR NOMINAL</t>
  </si>
  <si>
    <t>VENCIMIENTO</t>
  </si>
  <si>
    <t>TASA COMPRA</t>
  </si>
  <si>
    <t>TES</t>
  </si>
  <si>
    <t>TOTAL</t>
  </si>
  <si>
    <t>PRODUCTO</t>
  </si>
  <si>
    <t>TOTALES</t>
  </si>
  <si>
    <t>%</t>
  </si>
  <si>
    <t>DISPONIBLE</t>
  </si>
  <si>
    <t>FONDOS</t>
  </si>
  <si>
    <t>TOTAL PORTAFOLIO</t>
  </si>
  <si>
    <t>vr dcv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</si>
</sst>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_(&quot;$&quot;\ * #,##0_);_(&quot;$&quot;\ * \(#,##0\);_(&quot;$&quot;\ * &quot;-&quot;??_);_(@_)"/>
    <numFmt numFmtId="168" formatCode="0.000%"/>
    <numFmt numFmtId="169" formatCode="_-&quot;$&quot;\ * #,##0.00_-;\-&quot;$&quot;\ * #,##0.00_-;_-&quot;$&quot;\ * &quot;-&quot;??_-;_-@"/>
    <numFmt numFmtId="171" formatCode="0.0%"/>
    <numFmt numFmtId="172" formatCode="_-* #,##0.00_-;\-* #,##0.00_-;_-* &quot;-&quot;??_-;_-@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7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Bahnschrift Light"/>
      <family val="2"/>
    </font>
    <font>
      <sz val="10"/>
      <color rgb="FF000000"/>
      <name val="Bahnschrift Light"/>
      <family val="2"/>
    </font>
  </fonts>
  <fills count="2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 applyFont="1" applyAlignment="1"/>
    <xf numFmtId="0" fontId="4" fillId="0" borderId="0" xfId="0" applyFont="1" applyAlignment="1"/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0" fillId="0" borderId="0" xfId="0"/>
    <xf numFmtId="0" fontId="9" fillId="0" borderId="4" xfId="0" applyFont="1" applyFill="1" applyBorder="1" applyAlignment="1">
      <alignment wrapText="1"/>
    </xf>
    <xf numFmtId="15" fontId="9" fillId="0" borderId="4" xfId="1" applyNumberFormat="1" applyFont="1" applyFill="1" applyBorder="1" applyAlignment="1">
      <alignment horizontal="center"/>
    </xf>
    <xf numFmtId="165" fontId="9" fillId="0" borderId="4" xfId="2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166" fontId="9" fillId="0" borderId="4" xfId="0" applyNumberFormat="1" applyFont="1" applyFill="1" applyBorder="1"/>
    <xf numFmtId="0" fontId="0" fillId="0" borderId="0" xfId="0" applyFill="1"/>
    <xf numFmtId="0" fontId="9" fillId="9" borderId="4" xfId="0" applyFont="1" applyFill="1" applyBorder="1" applyAlignment="1">
      <alignment horizontal="left" wrapText="1"/>
    </xf>
    <xf numFmtId="15" fontId="9" fillId="9" borderId="4" xfId="1" applyNumberFormat="1" applyFont="1" applyFill="1" applyBorder="1" applyAlignment="1">
      <alignment horizontal="center"/>
    </xf>
    <xf numFmtId="165" fontId="9" fillId="9" borderId="4" xfId="2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10" fontId="9" fillId="9" borderId="4" xfId="0" applyNumberFormat="1" applyFont="1" applyFill="1" applyBorder="1" applyAlignment="1">
      <alignment horizontal="center"/>
    </xf>
    <xf numFmtId="166" fontId="9" fillId="9" borderId="4" xfId="0" applyNumberFormat="1" applyFont="1" applyFill="1" applyBorder="1"/>
    <xf numFmtId="0" fontId="0" fillId="9" borderId="0" xfId="0" applyFill="1"/>
    <xf numFmtId="0" fontId="9" fillId="9" borderId="4" xfId="0" applyFont="1" applyFill="1" applyBorder="1" applyAlignment="1">
      <alignment wrapText="1"/>
    </xf>
    <xf numFmtId="0" fontId="9" fillId="10" borderId="4" xfId="0" applyFont="1" applyFill="1" applyBorder="1" applyAlignment="1">
      <alignment horizontal="left" wrapText="1"/>
    </xf>
    <xf numFmtId="15" fontId="9" fillId="10" borderId="4" xfId="1" applyNumberFormat="1" applyFont="1" applyFill="1" applyBorder="1" applyAlignment="1">
      <alignment horizontal="center"/>
    </xf>
    <xf numFmtId="165" fontId="9" fillId="10" borderId="4" xfId="2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10" fontId="9" fillId="10" borderId="4" xfId="0" applyNumberFormat="1" applyFont="1" applyFill="1" applyBorder="1" applyAlignment="1">
      <alignment horizontal="center"/>
    </xf>
    <xf numFmtId="166" fontId="9" fillId="10" borderId="4" xfId="0" applyNumberFormat="1" applyFont="1" applyFill="1" applyBorder="1"/>
    <xf numFmtId="0" fontId="0" fillId="10" borderId="0" xfId="0" applyFill="1"/>
    <xf numFmtId="0" fontId="9" fillId="10" borderId="4" xfId="0" applyFont="1" applyFill="1" applyBorder="1" applyAlignment="1">
      <alignment wrapText="1"/>
    </xf>
    <xf numFmtId="166" fontId="0" fillId="9" borderId="0" xfId="0" applyNumberFormat="1" applyFill="1"/>
    <xf numFmtId="166" fontId="0" fillId="10" borderId="0" xfId="0" applyNumberFormat="1" applyFill="1"/>
    <xf numFmtId="0" fontId="9" fillId="11" borderId="4" xfId="0" applyFont="1" applyFill="1" applyBorder="1" applyAlignment="1">
      <alignment wrapText="1"/>
    </xf>
    <xf numFmtId="15" fontId="9" fillId="11" borderId="4" xfId="1" applyNumberFormat="1" applyFont="1" applyFill="1" applyBorder="1" applyAlignment="1">
      <alignment horizontal="center"/>
    </xf>
    <xf numFmtId="165" fontId="9" fillId="11" borderId="4" xfId="2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10" fontId="9" fillId="11" borderId="4" xfId="0" applyNumberFormat="1" applyFont="1" applyFill="1" applyBorder="1" applyAlignment="1">
      <alignment horizontal="center"/>
    </xf>
    <xf numFmtId="166" fontId="9" fillId="11" borderId="4" xfId="0" applyNumberFormat="1" applyFont="1" applyFill="1" applyBorder="1"/>
    <xf numFmtId="0" fontId="0" fillId="11" borderId="0" xfId="0" applyFill="1"/>
    <xf numFmtId="166" fontId="0" fillId="11" borderId="0" xfId="0" applyNumberFormat="1" applyFill="1"/>
    <xf numFmtId="0" fontId="9" fillId="12" borderId="4" xfId="0" applyFont="1" applyFill="1" applyBorder="1" applyAlignment="1">
      <alignment wrapText="1"/>
    </xf>
    <xf numFmtId="15" fontId="9" fillId="12" borderId="4" xfId="1" applyNumberFormat="1" applyFont="1" applyFill="1" applyBorder="1" applyAlignment="1">
      <alignment horizontal="center"/>
    </xf>
    <xf numFmtId="165" fontId="9" fillId="12" borderId="4" xfId="2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10" fontId="9" fillId="12" borderId="4" xfId="0" applyNumberFormat="1" applyFont="1" applyFill="1" applyBorder="1" applyAlignment="1">
      <alignment horizontal="center"/>
    </xf>
    <xf numFmtId="166" fontId="9" fillId="12" borderId="4" xfId="0" applyNumberFormat="1" applyFont="1" applyFill="1" applyBorder="1"/>
    <xf numFmtId="0" fontId="0" fillId="12" borderId="0" xfId="0" applyFill="1"/>
    <xf numFmtId="166" fontId="0" fillId="12" borderId="0" xfId="0" applyNumberFormat="1" applyFill="1"/>
    <xf numFmtId="0" fontId="9" fillId="13" borderId="4" xfId="0" applyFont="1" applyFill="1" applyBorder="1" applyAlignment="1">
      <alignment wrapText="1"/>
    </xf>
    <xf numFmtId="15" fontId="9" fillId="13" borderId="4" xfId="1" applyNumberFormat="1" applyFont="1" applyFill="1" applyBorder="1" applyAlignment="1">
      <alignment horizontal="center"/>
    </xf>
    <xf numFmtId="165" fontId="9" fillId="13" borderId="4" xfId="2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10" fontId="9" fillId="13" borderId="4" xfId="0" applyNumberFormat="1" applyFont="1" applyFill="1" applyBorder="1" applyAlignment="1">
      <alignment horizontal="center"/>
    </xf>
    <xf numFmtId="166" fontId="9" fillId="13" borderId="4" xfId="0" applyNumberFormat="1" applyFont="1" applyFill="1" applyBorder="1"/>
    <xf numFmtId="0" fontId="0" fillId="13" borderId="0" xfId="0" applyFill="1"/>
    <xf numFmtId="0" fontId="9" fillId="13" borderId="4" xfId="0" applyFont="1" applyFill="1" applyBorder="1" applyAlignment="1">
      <alignment horizontal="left" wrapText="1"/>
    </xf>
    <xf numFmtId="166" fontId="0" fillId="13" borderId="0" xfId="0" applyNumberFormat="1" applyFill="1"/>
    <xf numFmtId="0" fontId="9" fillId="14" borderId="4" xfId="0" applyFont="1" applyFill="1" applyBorder="1" applyAlignment="1">
      <alignment wrapText="1"/>
    </xf>
    <xf numFmtId="15" fontId="9" fillId="14" borderId="4" xfId="1" applyNumberFormat="1" applyFont="1" applyFill="1" applyBorder="1" applyAlignment="1">
      <alignment horizontal="center"/>
    </xf>
    <xf numFmtId="165" fontId="9" fillId="14" borderId="4" xfId="2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0" fontId="9" fillId="14" borderId="4" xfId="0" applyNumberFormat="1" applyFont="1" applyFill="1" applyBorder="1" applyAlignment="1">
      <alignment horizontal="center"/>
    </xf>
    <xf numFmtId="166" fontId="9" fillId="14" borderId="4" xfId="0" applyNumberFormat="1" applyFont="1" applyFill="1" applyBorder="1"/>
    <xf numFmtId="0" fontId="0" fillId="14" borderId="0" xfId="0" applyFill="1"/>
    <xf numFmtId="166" fontId="0" fillId="14" borderId="0" xfId="0" applyNumberFormat="1" applyFill="1"/>
    <xf numFmtId="166" fontId="0" fillId="0" borderId="0" xfId="0" applyNumberFormat="1" applyFill="1"/>
    <xf numFmtId="0" fontId="9" fillId="15" borderId="4" xfId="0" applyFont="1" applyFill="1" applyBorder="1" applyAlignment="1">
      <alignment wrapText="1"/>
    </xf>
    <xf numFmtId="15" fontId="9" fillId="15" borderId="4" xfId="1" applyNumberFormat="1" applyFont="1" applyFill="1" applyBorder="1" applyAlignment="1">
      <alignment horizontal="center"/>
    </xf>
    <xf numFmtId="165" fontId="9" fillId="15" borderId="4" xfId="2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10" fontId="9" fillId="15" borderId="4" xfId="0" applyNumberFormat="1" applyFont="1" applyFill="1" applyBorder="1" applyAlignment="1">
      <alignment horizontal="center"/>
    </xf>
    <xf numFmtId="166" fontId="9" fillId="15" borderId="4" xfId="0" applyNumberFormat="1" applyFont="1" applyFill="1" applyBorder="1"/>
    <xf numFmtId="0" fontId="0" fillId="15" borderId="0" xfId="0" applyFill="1"/>
    <xf numFmtId="166" fontId="0" fillId="15" borderId="0" xfId="0" applyNumberFormat="1" applyFill="1"/>
    <xf numFmtId="0" fontId="9" fillId="16" borderId="4" xfId="0" applyFont="1" applyFill="1" applyBorder="1" applyAlignment="1">
      <alignment wrapText="1"/>
    </xf>
    <xf numFmtId="15" fontId="9" fillId="16" borderId="4" xfId="1" applyNumberFormat="1" applyFont="1" applyFill="1" applyBorder="1" applyAlignment="1">
      <alignment horizontal="center"/>
    </xf>
    <xf numFmtId="165" fontId="9" fillId="16" borderId="4" xfId="2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10" fontId="9" fillId="16" borderId="4" xfId="0" applyNumberFormat="1" applyFont="1" applyFill="1" applyBorder="1" applyAlignment="1">
      <alignment horizontal="center"/>
    </xf>
    <xf numFmtId="166" fontId="9" fillId="16" borderId="4" xfId="0" applyNumberFormat="1" applyFont="1" applyFill="1" applyBorder="1"/>
    <xf numFmtId="0" fontId="0" fillId="16" borderId="0" xfId="0" applyFill="1"/>
    <xf numFmtId="166" fontId="0" fillId="16" borderId="0" xfId="0" applyNumberFormat="1" applyFill="1"/>
    <xf numFmtId="166" fontId="0" fillId="0" borderId="0" xfId="0" applyNumberFormat="1"/>
    <xf numFmtId="165" fontId="11" fillId="0" borderId="0" xfId="5" applyFont="1" applyAlignment="1">
      <alignment horizontal="center"/>
    </xf>
    <xf numFmtId="0" fontId="11" fillId="0" borderId="0" xfId="4" applyFont="1" applyAlignment="1">
      <alignment horizontal="center"/>
    </xf>
    <xf numFmtId="0" fontId="11" fillId="0" borderId="0" xfId="4" applyFont="1"/>
    <xf numFmtId="165" fontId="11" fillId="0" borderId="0" xfId="5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4" applyFont="1" applyFill="1"/>
    <xf numFmtId="0" fontId="11" fillId="0" borderId="0" xfId="4" applyFont="1" applyFill="1" applyAlignment="1">
      <alignment horizontal="center" vertical="center"/>
    </xf>
    <xf numFmtId="165" fontId="11" fillId="0" borderId="17" xfId="5" applyFont="1" applyFill="1" applyBorder="1"/>
    <xf numFmtId="165" fontId="11" fillId="0" borderId="21" xfId="5" applyFont="1" applyFill="1" applyBorder="1"/>
    <xf numFmtId="0" fontId="12" fillId="0" borderId="0" xfId="4" applyFont="1" applyFill="1" applyBorder="1" applyAlignment="1">
      <alignment horizontal="center"/>
    </xf>
    <xf numFmtId="0" fontId="11" fillId="0" borderId="0" xfId="4" applyFont="1" applyFill="1" applyBorder="1"/>
    <xf numFmtId="165" fontId="11" fillId="0" borderId="0" xfId="5" applyFont="1" applyFill="1" applyBorder="1"/>
    <xf numFmtId="165" fontId="11" fillId="0" borderId="0" xfId="5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3" fillId="0" borderId="22" xfId="4" applyFont="1" applyFill="1" applyBorder="1" applyAlignment="1">
      <alignment horizontal="center" vertical="center"/>
    </xf>
    <xf numFmtId="0" fontId="13" fillId="0" borderId="17" xfId="4" applyFont="1" applyFill="1" applyBorder="1" applyAlignment="1">
      <alignment horizontal="center" vertical="center"/>
    </xf>
    <xf numFmtId="0" fontId="11" fillId="0" borderId="23" xfId="4" applyFont="1" applyFill="1" applyBorder="1"/>
    <xf numFmtId="0" fontId="11" fillId="0" borderId="4" xfId="4" applyFont="1" applyFill="1" applyBorder="1"/>
    <xf numFmtId="0" fontId="11" fillId="0" borderId="4" xfId="4" applyFont="1" applyFill="1" applyBorder="1" applyAlignment="1">
      <alignment horizontal="center" vertical="center"/>
    </xf>
    <xf numFmtId="165" fontId="11" fillId="0" borderId="4" xfId="5" applyFont="1" applyFill="1" applyBorder="1"/>
    <xf numFmtId="165" fontId="11" fillId="0" borderId="0" xfId="4" applyNumberFormat="1" applyFont="1" applyFill="1" applyAlignment="1">
      <alignment horizontal="center"/>
    </xf>
    <xf numFmtId="0" fontId="13" fillId="22" borderId="24" xfId="4" applyFont="1" applyFill="1" applyBorder="1"/>
    <xf numFmtId="0" fontId="11" fillId="22" borderId="21" xfId="4" applyFont="1" applyFill="1" applyBorder="1"/>
    <xf numFmtId="0" fontId="11" fillId="22" borderId="21" xfId="4" applyFont="1" applyFill="1" applyBorder="1" applyAlignment="1">
      <alignment horizontal="center" vertical="center"/>
    </xf>
    <xf numFmtId="165" fontId="11" fillId="22" borderId="21" xfId="5" applyFont="1" applyFill="1" applyBorder="1"/>
    <xf numFmtId="0" fontId="11" fillId="0" borderId="0" xfId="4" applyFont="1" applyFill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/>
    </xf>
    <xf numFmtId="0" fontId="11" fillId="0" borderId="22" xfId="4" applyFont="1" applyFill="1" applyBorder="1"/>
    <xf numFmtId="0" fontId="11" fillId="0" borderId="17" xfId="4" applyFont="1" applyFill="1" applyBorder="1"/>
    <xf numFmtId="0" fontId="11" fillId="0" borderId="17" xfId="4" applyFont="1" applyFill="1" applyBorder="1" applyAlignment="1">
      <alignment horizontal="center" vertical="center"/>
    </xf>
    <xf numFmtId="0" fontId="11" fillId="0" borderId="25" xfId="4" applyFont="1" applyFill="1" applyBorder="1"/>
    <xf numFmtId="0" fontId="11" fillId="0" borderId="26" xfId="4" applyFont="1" applyFill="1" applyBorder="1"/>
    <xf numFmtId="0" fontId="11" fillId="0" borderId="26" xfId="4" applyFont="1" applyFill="1" applyBorder="1" applyAlignment="1">
      <alignment horizontal="center" vertical="center"/>
    </xf>
    <xf numFmtId="165" fontId="11" fillId="0" borderId="26" xfId="5" applyFont="1" applyFill="1" applyBorder="1"/>
    <xf numFmtId="0" fontId="15" fillId="0" borderId="0" xfId="6" applyFont="1" applyFill="1" applyBorder="1"/>
    <xf numFmtId="165" fontId="11" fillId="0" borderId="0" xfId="4" applyNumberFormat="1" applyFont="1" applyAlignment="1">
      <alignment horizontal="center"/>
    </xf>
    <xf numFmtId="165" fontId="15" fillId="22" borderId="0" xfId="4" applyNumberFormat="1" applyFont="1" applyFill="1" applyBorder="1" applyAlignment="1">
      <alignment horizontal="center"/>
    </xf>
    <xf numFmtId="165" fontId="11" fillId="0" borderId="0" xfId="4" applyNumberFormat="1" applyFont="1"/>
    <xf numFmtId="0" fontId="13" fillId="23" borderId="27" xfId="4" applyFont="1" applyFill="1" applyBorder="1" applyAlignment="1">
      <alignment horizontal="center" vertical="center"/>
    </xf>
    <xf numFmtId="0" fontId="13" fillId="23" borderId="28" xfId="4" applyFont="1" applyFill="1" applyBorder="1" applyAlignment="1">
      <alignment horizontal="center" vertical="center"/>
    </xf>
    <xf numFmtId="0" fontId="13" fillId="23" borderId="29" xfId="4" applyFont="1" applyFill="1" applyBorder="1" applyAlignment="1">
      <alignment horizontal="center" vertical="center"/>
    </xf>
    <xf numFmtId="165" fontId="15" fillId="0" borderId="0" xfId="5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/>
    <xf numFmtId="0" fontId="11" fillId="24" borderId="0" xfId="4" applyFont="1" applyFill="1"/>
    <xf numFmtId="0" fontId="9" fillId="9" borderId="23" xfId="4" applyFont="1" applyFill="1" applyBorder="1" applyAlignment="1">
      <alignment wrapText="1"/>
    </xf>
    <xf numFmtId="0" fontId="9" fillId="9" borderId="4" xfId="4" applyFont="1" applyFill="1" applyBorder="1" applyAlignment="1">
      <alignment horizontal="left" wrapText="1"/>
    </xf>
    <xf numFmtId="15" fontId="9" fillId="9" borderId="4" xfId="7" applyNumberFormat="1" applyFont="1" applyFill="1" applyBorder="1" applyAlignment="1">
      <alignment horizontal="center"/>
    </xf>
    <xf numFmtId="10" fontId="9" fillId="9" borderId="30" xfId="4" applyNumberFormat="1" applyFont="1" applyFill="1" applyBorder="1" applyAlignment="1">
      <alignment horizontal="center"/>
    </xf>
    <xf numFmtId="166" fontId="9" fillId="9" borderId="4" xfId="4" applyNumberFormat="1" applyFont="1" applyFill="1" applyBorder="1"/>
    <xf numFmtId="165" fontId="15" fillId="0" borderId="0" xfId="5" applyFont="1" applyFill="1" applyBorder="1"/>
    <xf numFmtId="0" fontId="9" fillId="9" borderId="4" xfId="4" applyFont="1" applyFill="1" applyBorder="1" applyAlignment="1">
      <alignment wrapText="1"/>
    </xf>
    <xf numFmtId="0" fontId="9" fillId="0" borderId="4" xfId="4" applyFont="1" applyFill="1" applyBorder="1" applyAlignment="1">
      <alignment wrapText="1"/>
    </xf>
    <xf numFmtId="15" fontId="9" fillId="0" borderId="4" xfId="7" applyNumberFormat="1" applyFont="1" applyFill="1" applyBorder="1" applyAlignment="1">
      <alignment horizontal="center"/>
    </xf>
    <xf numFmtId="166" fontId="9" fillId="0" borderId="4" xfId="4" applyNumberFormat="1" applyFont="1" applyFill="1" applyBorder="1"/>
    <xf numFmtId="165" fontId="11" fillId="0" borderId="0" xfId="5" applyFont="1" applyFill="1"/>
    <xf numFmtId="0" fontId="9" fillId="22" borderId="21" xfId="4" applyFont="1" applyFill="1" applyBorder="1" applyAlignment="1">
      <alignment wrapText="1"/>
    </xf>
    <xf numFmtId="15" fontId="9" fillId="22" borderId="21" xfId="7" applyNumberFormat="1" applyFont="1" applyFill="1" applyBorder="1" applyAlignment="1">
      <alignment horizontal="center"/>
    </xf>
    <xf numFmtId="166" fontId="16" fillId="22" borderId="21" xfId="4" applyNumberFormat="1" applyFont="1" applyFill="1" applyBorder="1"/>
    <xf numFmtId="0" fontId="9" fillId="0" borderId="0" xfId="4" applyFont="1" applyFill="1" applyBorder="1" applyAlignment="1">
      <alignment wrapText="1"/>
    </xf>
    <xf numFmtId="15" fontId="9" fillId="0" borderId="0" xfId="7" applyNumberFormat="1" applyFont="1" applyFill="1" applyBorder="1" applyAlignment="1">
      <alignment horizontal="center"/>
    </xf>
    <xf numFmtId="166" fontId="9" fillId="0" borderId="0" xfId="4" applyNumberFormat="1" applyFont="1" applyFill="1" applyBorder="1"/>
    <xf numFmtId="0" fontId="13" fillId="23" borderId="22" xfId="4" applyFont="1" applyFill="1" applyBorder="1" applyAlignment="1">
      <alignment horizontal="center"/>
    </xf>
    <xf numFmtId="0" fontId="13" fillId="23" borderId="17" xfId="4" applyFont="1" applyFill="1" applyBorder="1" applyAlignment="1">
      <alignment horizontal="center"/>
    </xf>
    <xf numFmtId="0" fontId="13" fillId="23" borderId="17" xfId="4" applyFont="1" applyFill="1" applyBorder="1" applyAlignment="1">
      <alignment horizontal="center" vertical="center"/>
    </xf>
    <xf numFmtId="165" fontId="13" fillId="23" borderId="17" xfId="5" applyFont="1" applyFill="1" applyBorder="1" applyAlignment="1">
      <alignment horizontal="center"/>
    </xf>
    <xf numFmtId="49" fontId="11" fillId="0" borderId="4" xfId="4" applyNumberFormat="1" applyFont="1" applyFill="1" applyBorder="1" applyAlignment="1">
      <alignment horizontal="left" wrapText="1"/>
    </xf>
    <xf numFmtId="3" fontId="4" fillId="0" borderId="4" xfId="4" applyNumberFormat="1" applyFont="1" applyFill="1" applyBorder="1"/>
    <xf numFmtId="14" fontId="11" fillId="0" borderId="4" xfId="4" applyNumberFormat="1" applyFont="1" applyFill="1" applyBorder="1" applyAlignment="1">
      <alignment horizontal="center" vertical="center"/>
    </xf>
    <xf numFmtId="165" fontId="11" fillId="22" borderId="0" xfId="5" applyFont="1" applyFill="1" applyAlignment="1">
      <alignment horizontal="center"/>
    </xf>
    <xf numFmtId="3" fontId="4" fillId="22" borderId="21" xfId="4" applyNumberFormat="1" applyFont="1" applyFill="1" applyBorder="1"/>
    <xf numFmtId="14" fontId="11" fillId="22" borderId="21" xfId="4" applyNumberFormat="1" applyFont="1" applyFill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3" fillId="25" borderId="31" xfId="4" applyFont="1" applyFill="1" applyBorder="1" applyAlignment="1">
      <alignment horizontal="center" vertical="center"/>
    </xf>
    <xf numFmtId="165" fontId="13" fillId="25" borderId="32" xfId="5" applyFont="1" applyFill="1" applyBorder="1" applyAlignment="1">
      <alignment horizontal="center"/>
    </xf>
    <xf numFmtId="0" fontId="13" fillId="25" borderId="33" xfId="4" applyFont="1" applyFill="1" applyBorder="1" applyAlignment="1">
      <alignment horizontal="center" vertical="center"/>
    </xf>
    <xf numFmtId="0" fontId="11" fillId="0" borderId="34" xfId="4" applyFont="1" applyBorder="1"/>
    <xf numFmtId="165" fontId="11" fillId="0" borderId="35" xfId="5" applyFont="1" applyBorder="1" applyAlignment="1">
      <alignment horizontal="center" vertical="center"/>
    </xf>
    <xf numFmtId="171" fontId="11" fillId="0" borderId="36" xfId="8" applyNumberFormat="1" applyFont="1" applyBorder="1" applyAlignment="1">
      <alignment horizontal="center" vertical="center"/>
    </xf>
    <xf numFmtId="165" fontId="11" fillId="0" borderId="0" xfId="5" applyFont="1"/>
    <xf numFmtId="0" fontId="11" fillId="0" borderId="37" xfId="4" applyFont="1" applyBorder="1"/>
    <xf numFmtId="171" fontId="11" fillId="0" borderId="38" xfId="8" applyNumberFormat="1" applyFont="1" applyBorder="1" applyAlignment="1">
      <alignment horizontal="center" vertical="center"/>
    </xf>
    <xf numFmtId="0" fontId="11" fillId="0" borderId="39" xfId="4" applyFont="1" applyBorder="1"/>
    <xf numFmtId="165" fontId="11" fillId="0" borderId="40" xfId="5" applyFont="1" applyBorder="1" applyAlignment="1">
      <alignment horizontal="center" vertical="center"/>
    </xf>
    <xf numFmtId="171" fontId="11" fillId="0" borderId="41" xfId="8" applyNumberFormat="1" applyFont="1" applyBorder="1" applyAlignment="1">
      <alignment horizontal="center" vertical="center"/>
    </xf>
    <xf numFmtId="0" fontId="13" fillId="25" borderId="31" xfId="4" applyFont="1" applyFill="1" applyBorder="1" applyAlignment="1">
      <alignment wrapText="1"/>
    </xf>
    <xf numFmtId="171" fontId="13" fillId="25" borderId="33" xfId="4" applyNumberFormat="1" applyFont="1" applyFill="1" applyBorder="1" applyAlignment="1">
      <alignment horizontal="center" vertical="center"/>
    </xf>
    <xf numFmtId="165" fontId="11" fillId="0" borderId="0" xfId="5" applyFont="1" applyAlignment="1">
      <alignment horizontal="center" vertical="center"/>
    </xf>
    <xf numFmtId="0" fontId="17" fillId="2" borderId="1" xfId="0" applyFont="1" applyFill="1" applyBorder="1" applyAlignment="1"/>
    <xf numFmtId="167" fontId="18" fillId="0" borderId="1" xfId="0" applyNumberFormat="1" applyFont="1" applyBorder="1"/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20" fillId="0" borderId="1" xfId="0" applyFont="1" applyBorder="1" applyAlignment="1"/>
    <xf numFmtId="171" fontId="20" fillId="3" borderId="1" xfId="0" applyNumberFormat="1" applyFont="1" applyFill="1" applyBorder="1" applyAlignment="1"/>
    <xf numFmtId="0" fontId="21" fillId="4" borderId="1" xfId="0" applyFont="1" applyFill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168" fontId="18" fillId="6" borderId="1" xfId="0" applyNumberFormat="1" applyFont="1" applyFill="1" applyBorder="1"/>
    <xf numFmtId="0" fontId="18" fillId="0" borderId="1" xfId="0" applyFont="1" applyBorder="1" applyAlignment="1">
      <alignment horizontal="center"/>
    </xf>
    <xf numFmtId="169" fontId="19" fillId="0" borderId="1" xfId="0" applyNumberFormat="1" applyFont="1" applyBorder="1"/>
    <xf numFmtId="169" fontId="18" fillId="0" borderId="1" xfId="0" applyNumberFormat="1" applyFont="1" applyBorder="1"/>
    <xf numFmtId="168" fontId="18" fillId="0" borderId="1" xfId="0" applyNumberFormat="1" applyFont="1" applyBorder="1"/>
    <xf numFmtId="0" fontId="18" fillId="3" borderId="1" xfId="0" applyFont="1" applyFill="1" applyBorder="1" applyAlignment="1">
      <alignment horizontal="center"/>
    </xf>
    <xf numFmtId="169" fontId="18" fillId="3" borderId="1" xfId="0" applyNumberFormat="1" applyFont="1" applyFill="1" applyBorder="1"/>
    <xf numFmtId="0" fontId="19" fillId="0" borderId="1" xfId="0" applyFont="1" applyBorder="1"/>
    <xf numFmtId="10" fontId="19" fillId="0" borderId="1" xfId="0" applyNumberFormat="1" applyFont="1" applyBorder="1"/>
    <xf numFmtId="0" fontId="22" fillId="0" borderId="1" xfId="0" applyFont="1" applyBorder="1"/>
    <xf numFmtId="168" fontId="22" fillId="7" borderId="1" xfId="0" applyNumberFormat="1" applyFont="1" applyFill="1" applyBorder="1"/>
    <xf numFmtId="0" fontId="18" fillId="0" borderId="0" xfId="0" applyFont="1"/>
    <xf numFmtId="0" fontId="18" fillId="0" borderId="1" xfId="0" applyFont="1" applyBorder="1"/>
    <xf numFmtId="172" fontId="18" fillId="0" borderId="1" xfId="0" applyNumberFormat="1" applyFont="1" applyBorder="1"/>
    <xf numFmtId="0" fontId="18" fillId="0" borderId="5" xfId="0" applyFont="1" applyBorder="1"/>
    <xf numFmtId="164" fontId="18" fillId="0" borderId="5" xfId="0" applyNumberFormat="1" applyFont="1" applyBorder="1"/>
    <xf numFmtId="49" fontId="19" fillId="0" borderId="4" xfId="0" applyNumberFormat="1" applyFont="1" applyBorder="1" applyAlignment="1">
      <alignment wrapText="1"/>
    </xf>
    <xf numFmtId="169" fontId="18" fillId="0" borderId="4" xfId="0" applyNumberFormat="1" applyFont="1" applyBorder="1"/>
    <xf numFmtId="168" fontId="19" fillId="0" borderId="0" xfId="0" applyNumberFormat="1" applyFont="1"/>
    <xf numFmtId="166" fontId="19" fillId="0" borderId="4" xfId="0" applyNumberFormat="1" applyFont="1" applyBorder="1" applyAlignment="1"/>
    <xf numFmtId="0" fontId="22" fillId="0" borderId="0" xfId="0" applyFont="1"/>
    <xf numFmtId="0" fontId="19" fillId="0" borderId="4" xfId="0" applyFont="1" applyBorder="1" applyAlignment="1"/>
    <xf numFmtId="9" fontId="19" fillId="0" borderId="4" xfId="3" applyFont="1" applyBorder="1" applyAlignment="1"/>
    <xf numFmtId="169" fontId="18" fillId="0" borderId="0" xfId="0" applyNumberFormat="1" applyFont="1"/>
    <xf numFmtId="164" fontId="18" fillId="0" borderId="0" xfId="0" applyNumberFormat="1" applyFont="1"/>
    <xf numFmtId="0" fontId="18" fillId="0" borderId="0" xfId="0" applyFont="1" applyAlignment="1">
      <alignment shrinkToFit="1"/>
    </xf>
    <xf numFmtId="166" fontId="19" fillId="0" borderId="0" xfId="0" applyNumberFormat="1" applyFont="1" applyAlignment="1"/>
    <xf numFmtId="49" fontId="5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65" fontId="4" fillId="0" borderId="4" xfId="2" applyFont="1" applyBorder="1" applyAlignment="1"/>
    <xf numFmtId="0" fontId="4" fillId="17" borderId="4" xfId="0" applyFont="1" applyFill="1" applyBorder="1" applyAlignment="1">
      <alignment horizontal="center" wrapText="1"/>
    </xf>
    <xf numFmtId="10" fontId="4" fillId="17" borderId="4" xfId="0" applyNumberFormat="1" applyFont="1" applyFill="1" applyBorder="1" applyAlignment="1">
      <alignment horizontal="center" wrapText="1"/>
    </xf>
    <xf numFmtId="4" fontId="4" fillId="0" borderId="4" xfId="0" applyNumberFormat="1" applyFont="1" applyBorder="1" applyAlignment="1">
      <alignment horizontal="right" wrapText="1"/>
    </xf>
    <xf numFmtId="0" fontId="4" fillId="10" borderId="4" xfId="0" applyFont="1" applyFill="1" applyBorder="1" applyAlignment="1">
      <alignment horizontal="center" wrapText="1"/>
    </xf>
    <xf numFmtId="10" fontId="4" fillId="0" borderId="4" xfId="0" applyNumberFormat="1" applyFont="1" applyBorder="1" applyAlignment="1">
      <alignment horizontal="center" wrapText="1"/>
    </xf>
    <xf numFmtId="9" fontId="4" fillId="0" borderId="4" xfId="3" applyFont="1" applyBorder="1" applyAlignment="1"/>
    <xf numFmtId="0" fontId="4" fillId="18" borderId="4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4" fillId="13" borderId="4" xfId="0" applyFont="1" applyFill="1" applyBorder="1" applyAlignment="1">
      <alignment horizontal="center" wrapText="1"/>
    </xf>
    <xf numFmtId="0" fontId="4" fillId="19" borderId="4" xfId="0" applyFont="1" applyFill="1" applyBorder="1" applyAlignment="1">
      <alignment horizontal="center" wrapText="1"/>
    </xf>
    <xf numFmtId="0" fontId="4" fillId="20" borderId="4" xfId="0" applyFont="1" applyFill="1" applyBorder="1" applyAlignment="1">
      <alignment horizontal="center" wrapText="1"/>
    </xf>
    <xf numFmtId="0" fontId="4" fillId="21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4" xfId="0" applyNumberFormat="1" applyFont="1" applyBorder="1" applyAlignment="1"/>
    <xf numFmtId="169" fontId="19" fillId="0" borderId="4" xfId="0" applyNumberFormat="1" applyFont="1" applyBorder="1" applyAlignment="1"/>
    <xf numFmtId="0" fontId="23" fillId="0" borderId="4" xfId="0" applyFont="1" applyBorder="1" applyAlignment="1"/>
    <xf numFmtId="49" fontId="2" fillId="26" borderId="4" xfId="0" applyNumberFormat="1" applyFont="1" applyFill="1" applyBorder="1" applyAlignment="1">
      <alignment vertical="center" wrapText="1"/>
    </xf>
    <xf numFmtId="0" fontId="25" fillId="0" borderId="4" xfId="0" applyFont="1" applyBorder="1" applyAlignment="1"/>
    <xf numFmtId="0" fontId="25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24" fillId="27" borderId="42" xfId="0" applyFont="1" applyFill="1" applyBorder="1" applyAlignment="1">
      <alignment horizontal="center"/>
    </xf>
    <xf numFmtId="0" fontId="24" fillId="27" borderId="43" xfId="0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0" borderId="18" xfId="4" applyFont="1" applyFill="1" applyBorder="1" applyAlignment="1">
      <alignment horizontal="center"/>
    </xf>
    <xf numFmtId="0" fontId="12" fillId="0" borderId="19" xfId="4" applyFont="1" applyFill="1" applyBorder="1" applyAlignment="1">
      <alignment horizontal="center"/>
    </xf>
    <xf numFmtId="0" fontId="12" fillId="0" borderId="20" xfId="4" applyFont="1" applyFill="1" applyBorder="1" applyAlignment="1">
      <alignment horizontal="center"/>
    </xf>
    <xf numFmtId="14" fontId="19" fillId="0" borderId="0" xfId="0" applyNumberFormat="1" applyFont="1" applyAlignment="1"/>
    <xf numFmtId="14" fontId="18" fillId="3" borderId="1" xfId="0" applyNumberFormat="1" applyFont="1" applyFill="1" applyBorder="1"/>
    <xf numFmtId="14" fontId="18" fillId="7" borderId="1" xfId="0" applyNumberFormat="1" applyFont="1" applyFill="1" applyBorder="1"/>
    <xf numFmtId="14" fontId="18" fillId="0" borderId="1" xfId="0" applyNumberFormat="1" applyFont="1" applyBorder="1"/>
  </cellXfs>
  <cellStyles count="9">
    <cellStyle name="Millares" xfId="1" builtinId="3"/>
    <cellStyle name="Millares [0]" xfId="2" builtinId="6"/>
    <cellStyle name="Millares [0] 2" xfId="5"/>
    <cellStyle name="Millares 2" xfId="7"/>
    <cellStyle name="Normal" xfId="0" builtinId="0"/>
    <cellStyle name="Normal 2" xfId="4"/>
    <cellStyle name="Normal 3 2" xfId="6"/>
    <cellStyle name="Porcentaje" xfId="3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b="1"/>
              <a:t>TOTALES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PORTAFOLIO!$C$46</c:f>
              <c:strCache>
                <c:ptCount val="1"/>
                <c:pt idx="0">
                  <c:v>TOTALES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19-45E3-8747-2E53851180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EB-4607-9C8C-A83BDA02CB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19-45E3-8747-2E53851180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19-45E3-8747-2E53851180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1EB-4607-9C8C-A83BDA02CBF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019-45E3-8747-2E53851180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19-45E3-8747-2E538511809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PORTAFOLIO!$B$47:$B$54</c15:sqref>
                  </c15:fullRef>
                </c:ext>
              </c:extLst>
              <c:f>PORTAFOLIO!$B$47:$B$53</c:f>
              <c:strCache>
                <c:ptCount val="7"/>
                <c:pt idx="0">
                  <c:v>DISPONIBLE</c:v>
                </c:pt>
                <c:pt idx="1">
                  <c:v>CORRIENTE</c:v>
                </c:pt>
                <c:pt idx="2">
                  <c:v>AHORROS</c:v>
                </c:pt>
                <c:pt idx="3">
                  <c:v>FONDOS</c:v>
                </c:pt>
                <c:pt idx="4">
                  <c:v>FIDUCIA</c:v>
                </c:pt>
                <c:pt idx="5">
                  <c:v>CDT</c:v>
                </c:pt>
                <c:pt idx="6">
                  <c:v>TES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PORTAFOLIO!$C$47:$C$54</c15:sqref>
                  </c15:fullRef>
                </c:ext>
              </c:extLst>
              <c:f>PORTAFOLIO!$C$47:$C$53</c:f>
              <c:numCache>
                <c:formatCode>_-* #,##0_-;\-* #,##0_-;_-* "-"_-;_-@_-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12714900051.5625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19-45E3-8747-2E5385118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28492872"/>
        <c:axId val="328493264"/>
        <c:axId val="0"/>
      </c:bar3DChart>
      <c:catAx>
        <c:axId val="328492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8493264"/>
        <c:crosses val="autoZero"/>
        <c:auto val="1"/>
        <c:lblAlgn val="ctr"/>
        <c:lblOffset val="100"/>
        <c:noMultiLvlLbl val="0"/>
      </c:catAx>
      <c:valAx>
        <c:axId val="328493264"/>
        <c:scaling>
          <c:orientation val="minMax"/>
        </c:scaling>
        <c:delete val="0"/>
        <c:axPos val="l"/>
        <c:majorGridlines/>
        <c:numFmt formatCode="_-* #,##0_-;\-* #,##0_-;_-* &quot;-&quot;_-;_-@_-" sourceLinked="1"/>
        <c:majorTickMark val="out"/>
        <c:minorTickMark val="none"/>
        <c:tickLblPos val="nextTo"/>
        <c:crossAx val="32849287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44</xdr:row>
      <xdr:rowOff>59795</xdr:rowOff>
    </xdr:from>
    <xdr:to>
      <xdr:col>6</xdr:col>
      <xdr:colOff>811741</xdr:colOff>
      <xdr:row>60</xdr:row>
      <xdr:rowOff>207433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1344E49-5886-4290-B58C-CD757AA2C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Users/lbocanegrac/AppData/Local/Microsoft/Windows/Temporary%20Internet%20Files/Content.Outlook/LSQ9EG43/ANALISIS%20RIESGO%20ABRIL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S"/>
      <sheetName val="ANALISIS"/>
      <sheetName val="IND SOLVENCIA"/>
      <sheetName val="PPALES INDICADORES"/>
      <sheetName val="IND GERENCIALES"/>
    </sheetNames>
    <sheetDataSet>
      <sheetData sheetId="0">
        <row r="1">
          <cell r="A1" t="str">
            <v>Nombre de la entidad</v>
          </cell>
          <cell r="B1" t="str">
            <v>BANCO DE BOGOTA</v>
          </cell>
          <cell r="C1" t="str">
            <v>BANCO POPULAR S.A.</v>
          </cell>
          <cell r="D1" t="str">
            <v>BANCO SANTANDER COLOMBIA S.A.</v>
          </cell>
          <cell r="E1" t="str">
            <v>BANCOLOMBIA S.A.</v>
          </cell>
          <cell r="F1" t="str">
            <v>THE ROYAL BANCK OK SCOTLAND</v>
          </cell>
          <cell r="G1" t="str">
            <v>CITIBANK</v>
          </cell>
          <cell r="H1" t="str">
            <v>HSBC</v>
          </cell>
          <cell r="I1" t="str">
            <v>GNB SUDAMERIS</v>
          </cell>
          <cell r="J1" t="str">
            <v>BBVA S.A.</v>
          </cell>
          <cell r="K1" t="str">
            <v>HELM BANK</v>
          </cell>
          <cell r="L1" t="str">
            <v>OCCIDENTE</v>
          </cell>
          <cell r="M1" t="str">
            <v>BCSC</v>
          </cell>
          <cell r="N1" t="str">
            <v>DAVIVIENDA S.A.</v>
          </cell>
          <cell r="O1" t="str">
            <v>RED MULTIBANCA COLPATRIA S.A.</v>
          </cell>
          <cell r="P1" t="str">
            <v>BANCO AGRARIO DE COLOMBIA S.A. *</v>
          </cell>
          <cell r="Q1" t="str">
            <v>BANCO AV VILLAS</v>
          </cell>
          <cell r="R1" t="str">
            <v>FINANDINA S.A.</v>
          </cell>
          <cell r="S1" t="str">
            <v xml:space="preserve">FALABELLA </v>
          </cell>
          <cell r="T1" t="str">
            <v>INVERSORA PICHINCHA S.A.</v>
          </cell>
          <cell r="U1" t="str">
            <v>CORFICOLOMBIANA S.A.</v>
          </cell>
          <cell r="V1" t="str">
            <v>B INV BANCOLOMBIA</v>
          </cell>
          <cell r="W1" t="str">
            <v>FINAMERICA S.A.</v>
          </cell>
          <cell r="X1" t="str">
            <v>GIROS Y FINANZAS (antes ORION) S.A.</v>
          </cell>
          <cell r="Y1" t="str">
            <v>CONFINANCIERA S.A.</v>
          </cell>
          <cell r="Z1" t="str">
            <v>SERFINANZA S.A.</v>
          </cell>
          <cell r="AA1" t="str">
            <v>SUFINANCIAMIENTO S.A.</v>
          </cell>
          <cell r="AB1" t="str">
            <v>G.M.A.C. COLOMBIA S.A.</v>
          </cell>
          <cell r="AC1" t="str">
            <v>INTERNACIONAL S.A.</v>
          </cell>
          <cell r="AD1" t="str">
            <v>COLTEFINANCIERA S.A.</v>
          </cell>
          <cell r="AE1" t="str">
            <v>LEASING  CORFICOLOMBIANA</v>
          </cell>
          <cell r="AF1" t="str">
            <v>LEASING BOLIVAR S.A.</v>
          </cell>
          <cell r="AG1" t="str">
            <v>LEASING BANCOLOMBIA S.A. C.F.C.</v>
          </cell>
          <cell r="AH1" t="str">
            <v>LEASING BANCOLDEX S.A.</v>
          </cell>
          <cell r="AI1" t="str">
            <v>DANN REGIONAL S.A.</v>
          </cell>
          <cell r="AJ1" t="str">
            <v>BANCO DEL COMERCIO EXTERIOR S.A.</v>
          </cell>
          <cell r="AK1" t="str">
            <v>FINDETER S.A.</v>
          </cell>
          <cell r="AL1" t="str">
            <v>FINANCIERA ENERGETICA NACIONAL-FEN</v>
          </cell>
          <cell r="AM1" t="str">
            <v>FINAGRO</v>
          </cell>
          <cell r="AN1" t="str">
            <v>ICETEX</v>
          </cell>
          <cell r="AO1" t="str">
            <v>FONADE</v>
          </cell>
          <cell r="AP1" t="str">
            <v>FOGAFIN</v>
          </cell>
          <cell r="AQ1" t="str">
            <v>FONDO NACIONAL DE AHORRO - FNA</v>
          </cell>
          <cell r="AR1" t="str">
            <v>FOGACOOP</v>
          </cell>
          <cell r="AS1" t="str">
            <v>FNG</v>
          </cell>
          <cell r="AT1" t="str">
            <v>CAJA DE VIVIENDA MILITAR</v>
          </cell>
          <cell r="AU1" t="str">
            <v>COOP FINAN DE ANTIOQUIA</v>
          </cell>
          <cell r="AV1" t="str">
            <v>COOP FINAN KENNEDY</v>
          </cell>
          <cell r="AW1" t="str">
            <v>COOP FINAN COOFINEP</v>
          </cell>
          <cell r="AX1" t="str">
            <v>COOP FINAN COTRAFA</v>
          </cell>
          <cell r="AY1" t="str">
            <v>COOP FINAN CONFIAR</v>
          </cell>
          <cell r="AZ1" t="str">
            <v>COOP FINAN JURISCOOP</v>
          </cell>
          <cell r="BA1" t="str">
            <v>PROCREDIT</v>
          </cell>
          <cell r="BB1" t="str">
            <v>BANCAMIA</v>
          </cell>
          <cell r="BC1" t="str">
            <v>WWB S.A.</v>
          </cell>
          <cell r="BD1" t="str">
            <v>BANCOOMEVA</v>
          </cell>
          <cell r="BE1" t="str">
            <v>JP MORGAN</v>
          </cell>
          <cell r="BF1" t="str">
            <v>BNP PARIBAS COLOMBIA</v>
          </cell>
          <cell r="BG1" t="str">
            <v>FACTORING BANCOLOMBIA</v>
          </cell>
          <cell r="BH1" t="str">
            <v>MACROFINANCIERA</v>
          </cell>
          <cell r="BI1" t="str">
            <v>CIT CAPITA</v>
          </cell>
          <cell r="BJ1" t="str">
            <v>FINANCIERA CAMBIAMOS</v>
          </cell>
          <cell r="BK1" t="str">
            <v>MI PLATA S.A.</v>
          </cell>
          <cell r="BL1" t="str">
            <v>PAGOS INTERNACIONALES</v>
          </cell>
          <cell r="BM1" t="str">
            <v xml:space="preserve">LA POLAR </v>
          </cell>
          <cell r="BN1" t="str">
            <v>CREDIFAMILIA</v>
          </cell>
          <cell r="BO1" t="str">
            <v>COOPCENTRAL</v>
          </cell>
        </row>
        <row r="2">
          <cell r="B2" t="str">
            <v>abr-12</v>
          </cell>
          <cell r="C2" t="str">
            <v>abr-12</v>
          </cell>
          <cell r="D2" t="str">
            <v>abr-12</v>
          </cell>
          <cell r="E2" t="str">
            <v>abr-12</v>
          </cell>
          <cell r="F2" t="str">
            <v>abr-12</v>
          </cell>
          <cell r="G2" t="str">
            <v>abr-12</v>
          </cell>
          <cell r="H2" t="str">
            <v>abr-12</v>
          </cell>
          <cell r="I2" t="str">
            <v>abr-12</v>
          </cell>
          <cell r="J2" t="str">
            <v>abr-12</v>
          </cell>
          <cell r="K2" t="str">
            <v>abr-12</v>
          </cell>
          <cell r="L2" t="str">
            <v>abr-12</v>
          </cell>
          <cell r="M2" t="str">
            <v>abr-12</v>
          </cell>
          <cell r="N2" t="str">
            <v>abr-12</v>
          </cell>
          <cell r="O2" t="str">
            <v>abr-12</v>
          </cell>
          <cell r="P2" t="str">
            <v>abr-12</v>
          </cell>
          <cell r="Q2" t="str">
            <v>abr-12</v>
          </cell>
          <cell r="R2" t="str">
            <v>abr-12</v>
          </cell>
          <cell r="S2" t="str">
            <v>abr-12</v>
          </cell>
          <cell r="T2" t="str">
            <v>abr-12</v>
          </cell>
          <cell r="U2" t="str">
            <v>abr-12</v>
          </cell>
          <cell r="V2" t="str">
            <v>abr-12</v>
          </cell>
          <cell r="W2" t="str">
            <v>abr-12</v>
          </cell>
          <cell r="X2" t="str">
            <v>abr-12</v>
          </cell>
          <cell r="Y2" t="str">
            <v>abr-12</v>
          </cell>
          <cell r="Z2" t="str">
            <v>abr-12</v>
          </cell>
          <cell r="AA2" t="str">
            <v>abr-12</v>
          </cell>
          <cell r="AB2" t="str">
            <v>abr-12</v>
          </cell>
          <cell r="AC2" t="str">
            <v>abr-12</v>
          </cell>
          <cell r="AD2" t="str">
            <v>abr-12</v>
          </cell>
          <cell r="AE2" t="str">
            <v>abr-12</v>
          </cell>
          <cell r="AF2" t="str">
            <v>abr-12</v>
          </cell>
          <cell r="AG2" t="str">
            <v>abr-12</v>
          </cell>
          <cell r="AH2" t="str">
            <v>abr-12</v>
          </cell>
          <cell r="AI2" t="str">
            <v>abr-12</v>
          </cell>
          <cell r="AJ2" t="str">
            <v>abr-12</v>
          </cell>
          <cell r="AK2" t="str">
            <v>abr-12</v>
          </cell>
          <cell r="AL2" t="str">
            <v>abr-12</v>
          </cell>
          <cell r="AM2" t="str">
            <v>abr-12</v>
          </cell>
          <cell r="AN2" t="str">
            <v>abr-12</v>
          </cell>
          <cell r="AO2" t="str">
            <v>abr-12</v>
          </cell>
          <cell r="AP2" t="str">
            <v>abr-12</v>
          </cell>
          <cell r="AQ2" t="str">
            <v>abr-12</v>
          </cell>
          <cell r="AR2" t="str">
            <v>abr-12</v>
          </cell>
          <cell r="AS2" t="str">
            <v>abr-12</v>
          </cell>
          <cell r="AT2" t="str">
            <v>abr-12</v>
          </cell>
          <cell r="AU2" t="str">
            <v>abr-12</v>
          </cell>
          <cell r="AV2" t="str">
            <v>abr-12</v>
          </cell>
          <cell r="AW2" t="str">
            <v>abr-12</v>
          </cell>
          <cell r="AX2" t="str">
            <v>abr-12</v>
          </cell>
          <cell r="AY2" t="str">
            <v>abr-12</v>
          </cell>
          <cell r="AZ2" t="str">
            <v>abr-12</v>
          </cell>
          <cell r="BA2" t="str">
            <v>abr-12</v>
          </cell>
          <cell r="BB2" t="str">
            <v>abr-12</v>
          </cell>
          <cell r="BC2" t="str">
            <v>abr-12</v>
          </cell>
          <cell r="BD2" t="str">
            <v>abr-12</v>
          </cell>
          <cell r="BE2" t="str">
            <v>abr-12</v>
          </cell>
          <cell r="BF2" t="str">
            <v>abr-12</v>
          </cell>
          <cell r="BG2" t="str">
            <v>abr-12</v>
          </cell>
          <cell r="BH2" t="str">
            <v>abr-12</v>
          </cell>
          <cell r="BI2" t="str">
            <v>abr-12</v>
          </cell>
          <cell r="BJ2" t="str">
            <v>abr-12</v>
          </cell>
          <cell r="BK2" t="str">
            <v>abr-12</v>
          </cell>
          <cell r="BL2" t="str">
            <v>abr-12</v>
          </cell>
          <cell r="BM2" t="str">
            <v>abr-12</v>
          </cell>
          <cell r="BN2" t="str">
            <v>abr-12</v>
          </cell>
          <cell r="BO2" t="str">
            <v>abr-12</v>
          </cell>
        </row>
        <row r="3">
          <cell r="A3" t="str">
            <v>ACTIVOS</v>
          </cell>
          <cell r="B3">
            <v>43911941.329999998</v>
          </cell>
          <cell r="C3">
            <v>14927482.340000002</v>
          </cell>
          <cell r="D3">
            <v>8081603.7999999998</v>
          </cell>
          <cell r="E3">
            <v>62779181.429999992</v>
          </cell>
          <cell r="F3">
            <v>470797.24</v>
          </cell>
          <cell r="G3">
            <v>9442997.879999999</v>
          </cell>
          <cell r="H3">
            <v>2251617.38</v>
          </cell>
          <cell r="I3">
            <v>10252419.530000001</v>
          </cell>
          <cell r="J3">
            <v>25960397.359999999</v>
          </cell>
          <cell r="K3">
            <v>11828203.49</v>
          </cell>
          <cell r="L3">
            <v>21285419.68</v>
          </cell>
          <cell r="M3">
            <v>9507959.0700000022</v>
          </cell>
          <cell r="N3">
            <v>35778630.739999995</v>
          </cell>
          <cell r="O3">
            <v>13772695.939999999</v>
          </cell>
          <cell r="P3">
            <v>17039206.899999999</v>
          </cell>
          <cell r="Q3">
            <v>7969092.0999999996</v>
          </cell>
          <cell r="R3">
            <v>1183066.4000000001</v>
          </cell>
          <cell r="S3">
            <v>1092724.5</v>
          </cell>
          <cell r="T3">
            <v>1620948.37</v>
          </cell>
          <cell r="U3">
            <v>7724203.0700000003</v>
          </cell>
          <cell r="V3">
            <v>543243.77</v>
          </cell>
          <cell r="W3">
            <v>486142.86999999994</v>
          </cell>
          <cell r="X3">
            <v>275276.67</v>
          </cell>
          <cell r="Y3">
            <v>511662.24000000011</v>
          </cell>
          <cell r="Z3">
            <v>626471.34</v>
          </cell>
          <cell r="AA3">
            <v>1240096.4999999998</v>
          </cell>
          <cell r="AB3">
            <v>1098499.4099999999</v>
          </cell>
          <cell r="AC3">
            <v>327242.16000000003</v>
          </cell>
          <cell r="AD3">
            <v>575413.60000000009</v>
          </cell>
          <cell r="AE3">
            <v>866087.28999999992</v>
          </cell>
          <cell r="AF3">
            <v>766254.25</v>
          </cell>
          <cell r="AG3">
            <v>11544320.090000002</v>
          </cell>
          <cell r="AH3">
            <v>394350.78</v>
          </cell>
          <cell r="AI3">
            <v>305403.3</v>
          </cell>
          <cell r="AJ3">
            <v>6013299.04</v>
          </cell>
          <cell r="AK3">
            <v>5959537.0899999989</v>
          </cell>
          <cell r="AL3">
            <v>370234.84999999992</v>
          </cell>
          <cell r="AM3">
            <v>6997576.3800000008</v>
          </cell>
          <cell r="AN3">
            <v>26555.93</v>
          </cell>
          <cell r="AO3">
            <v>1199031.0500000003</v>
          </cell>
          <cell r="AP3">
            <v>7394231.04</v>
          </cell>
          <cell r="AQ3">
            <v>5200302.3400000008</v>
          </cell>
          <cell r="AR3">
            <v>383361.88</v>
          </cell>
          <cell r="AS3">
            <v>611375.90999999992</v>
          </cell>
          <cell r="AT3">
            <v>4396850.6899999995</v>
          </cell>
          <cell r="AU3">
            <v>226458.77000000002</v>
          </cell>
          <cell r="AV3">
            <v>463127.93000000005</v>
          </cell>
          <cell r="AW3">
            <v>127029.22</v>
          </cell>
          <cell r="AX3">
            <v>315526.59999999998</v>
          </cell>
          <cell r="AY3">
            <v>480522.29000000004</v>
          </cell>
          <cell r="AZ3">
            <v>518748.97000000003</v>
          </cell>
          <cell r="BA3">
            <v>255275.03</v>
          </cell>
          <cell r="BB3">
            <v>1071115.8700000001</v>
          </cell>
          <cell r="BC3">
            <v>825452.03</v>
          </cell>
          <cell r="BD3">
            <v>2153994.0800000005</v>
          </cell>
          <cell r="BE3">
            <v>588623.52999999991</v>
          </cell>
          <cell r="BF3">
            <v>198810.87</v>
          </cell>
          <cell r="BG3">
            <v>575356.07999999996</v>
          </cell>
          <cell r="BH3">
            <v>279541.5</v>
          </cell>
          <cell r="BI3">
            <v>18373.71</v>
          </cell>
          <cell r="BJ3">
            <v>33204.740000000005</v>
          </cell>
          <cell r="BK3">
            <v>18750.099999999999</v>
          </cell>
          <cell r="BL3">
            <v>22791.880000000005</v>
          </cell>
          <cell r="BM3">
            <v>28052.679999999997</v>
          </cell>
          <cell r="BN3">
            <v>16856.710000000003</v>
          </cell>
          <cell r="BO3">
            <v>462156.67000000004</v>
          </cell>
        </row>
        <row r="4">
          <cell r="A4" t="str">
            <v>PASIVOS</v>
          </cell>
          <cell r="B4">
            <v>35480771.039999999</v>
          </cell>
          <cell r="C4">
            <v>12992214.619999999</v>
          </cell>
          <cell r="D4">
            <v>7246783.5499999998</v>
          </cell>
          <cell r="E4">
            <v>52073261.659999996</v>
          </cell>
          <cell r="F4">
            <v>353801.93</v>
          </cell>
          <cell r="G4">
            <v>7963445.9099999992</v>
          </cell>
          <cell r="H4">
            <v>2061913.86</v>
          </cell>
          <cell r="I4">
            <v>9574874.8399999999</v>
          </cell>
          <cell r="J4">
            <v>23488508.09</v>
          </cell>
          <cell r="K4">
            <v>10558452.77</v>
          </cell>
          <cell r="L4">
            <v>18171349.419999998</v>
          </cell>
          <cell r="M4">
            <v>8526677.0500000007</v>
          </cell>
          <cell r="N4">
            <v>30782462.949999999</v>
          </cell>
          <cell r="O4">
            <v>12621188.500000002</v>
          </cell>
          <cell r="P4">
            <v>15607091.92</v>
          </cell>
          <cell r="Q4">
            <v>7012898.9900000002</v>
          </cell>
          <cell r="R4">
            <v>1021463.0700000001</v>
          </cell>
          <cell r="S4">
            <v>889811.89999999991</v>
          </cell>
          <cell r="T4">
            <v>1388051.01</v>
          </cell>
          <cell r="U4">
            <v>4744650.54</v>
          </cell>
          <cell r="V4">
            <v>36187.679999999993</v>
          </cell>
          <cell r="W4">
            <v>425626.20999999996</v>
          </cell>
          <cell r="X4">
            <v>240976.06</v>
          </cell>
          <cell r="Y4">
            <v>431428.24</v>
          </cell>
          <cell r="Z4">
            <v>550235.98</v>
          </cell>
          <cell r="AA4">
            <v>1094898.1499999999</v>
          </cell>
          <cell r="AB4">
            <v>874044.45</v>
          </cell>
          <cell r="AC4">
            <v>287907.28000000009</v>
          </cell>
          <cell r="AD4">
            <v>517164.16</v>
          </cell>
          <cell r="AE4">
            <v>789483.4800000001</v>
          </cell>
          <cell r="AF4">
            <v>661632.15999999992</v>
          </cell>
          <cell r="AG4">
            <v>10528719.200000001</v>
          </cell>
          <cell r="AH4">
            <v>357314.73</v>
          </cell>
          <cell r="AI4">
            <v>270737.83</v>
          </cell>
          <cell r="AJ4">
            <v>4636006.7799999993</v>
          </cell>
          <cell r="AK4">
            <v>5109817.3900000015</v>
          </cell>
          <cell r="AL4">
            <v>32656.29</v>
          </cell>
          <cell r="AM4">
            <v>6386694.6999999993</v>
          </cell>
          <cell r="AN4">
            <v>7260.05</v>
          </cell>
          <cell r="AO4">
            <v>1091170.2</v>
          </cell>
          <cell r="AP4">
            <v>6966932.5199999996</v>
          </cell>
          <cell r="AQ4">
            <v>3264367.62</v>
          </cell>
          <cell r="AR4">
            <v>326040.01999999996</v>
          </cell>
          <cell r="AS4">
            <v>262758.39</v>
          </cell>
          <cell r="AT4">
            <v>4236643.5199999996</v>
          </cell>
          <cell r="AU4">
            <v>192316.81999999998</v>
          </cell>
          <cell r="AV4">
            <v>330248.48</v>
          </cell>
          <cell r="AW4">
            <v>108329.96</v>
          </cell>
          <cell r="AX4">
            <v>258144.99000000002</v>
          </cell>
          <cell r="AY4">
            <v>413721.99000000005</v>
          </cell>
          <cell r="AZ4">
            <v>435010.44000000006</v>
          </cell>
          <cell r="BA4">
            <v>213970.71</v>
          </cell>
          <cell r="BB4">
            <v>822305.07000000007</v>
          </cell>
          <cell r="BC4">
            <v>442257.02</v>
          </cell>
          <cell r="BD4">
            <v>1966447.14</v>
          </cell>
          <cell r="BE4">
            <v>249494.67999999996</v>
          </cell>
          <cell r="BF4">
            <v>103327.31</v>
          </cell>
          <cell r="BG4">
            <v>521089.87</v>
          </cell>
          <cell r="BH4">
            <v>203245.90000000002</v>
          </cell>
          <cell r="BI4">
            <v>874.23</v>
          </cell>
          <cell r="BJ4">
            <v>16142.169999999998</v>
          </cell>
          <cell r="BK4">
            <v>1765.18</v>
          </cell>
          <cell r="BL4">
            <v>9329.9700000000012</v>
          </cell>
          <cell r="BM4">
            <v>19661.18</v>
          </cell>
          <cell r="BN4">
            <v>245.1</v>
          </cell>
          <cell r="BO4">
            <v>280688.61</v>
          </cell>
        </row>
        <row r="5">
          <cell r="A5" t="str">
            <v>PATRIMONIO</v>
          </cell>
          <cell r="B5">
            <v>8431170.2799999993</v>
          </cell>
          <cell r="C5">
            <v>1935267.7000000002</v>
          </cell>
          <cell r="D5">
            <v>834820.22</v>
          </cell>
          <cell r="E5">
            <v>10705919.77</v>
          </cell>
          <cell r="F5">
            <v>116995.31</v>
          </cell>
          <cell r="G5">
            <v>1479551.98</v>
          </cell>
          <cell r="H5">
            <v>189703.53000000003</v>
          </cell>
          <cell r="I5">
            <v>677544.67</v>
          </cell>
          <cell r="J5">
            <v>2471889.27</v>
          </cell>
          <cell r="K5">
            <v>1269750.73</v>
          </cell>
          <cell r="L5">
            <v>3114070.29</v>
          </cell>
          <cell r="M5">
            <v>981282.05</v>
          </cell>
          <cell r="N5">
            <v>4996167.84</v>
          </cell>
          <cell r="O5">
            <v>1151507.44</v>
          </cell>
          <cell r="P5">
            <v>1432115</v>
          </cell>
          <cell r="Q5">
            <v>956193.14</v>
          </cell>
          <cell r="R5">
            <v>161603.34</v>
          </cell>
          <cell r="S5">
            <v>202912.62</v>
          </cell>
          <cell r="T5">
            <v>232897.36</v>
          </cell>
          <cell r="U5">
            <v>2979552.53</v>
          </cell>
          <cell r="V5">
            <v>507056.09</v>
          </cell>
          <cell r="W5">
            <v>60516.66</v>
          </cell>
          <cell r="X5">
            <v>34300.62000000001</v>
          </cell>
          <cell r="Y5">
            <v>80233.97</v>
          </cell>
          <cell r="Z5">
            <v>76235.349999999991</v>
          </cell>
          <cell r="AA5">
            <v>145198.34</v>
          </cell>
          <cell r="AB5">
            <v>224454.94</v>
          </cell>
          <cell r="AC5">
            <v>39334.879999999997</v>
          </cell>
          <cell r="AD5">
            <v>58249.440000000002</v>
          </cell>
          <cell r="AE5">
            <v>76603.81</v>
          </cell>
          <cell r="AF5">
            <v>104622.07999999999</v>
          </cell>
          <cell r="AG5">
            <v>1015600.8799999999</v>
          </cell>
          <cell r="AH5">
            <v>37036.050000000003</v>
          </cell>
          <cell r="AI5">
            <v>34665.449999999997</v>
          </cell>
          <cell r="AJ5">
            <v>1377292.27</v>
          </cell>
          <cell r="AK5">
            <v>849719.69999999984</v>
          </cell>
          <cell r="AL5">
            <v>337578.54</v>
          </cell>
          <cell r="AM5">
            <v>610881.68999999994</v>
          </cell>
          <cell r="AN5">
            <v>19295.86</v>
          </cell>
          <cell r="AO5">
            <v>107860.84999999999</v>
          </cell>
          <cell r="AP5">
            <v>427298.54</v>
          </cell>
          <cell r="AQ5">
            <v>1935934.7</v>
          </cell>
          <cell r="AR5">
            <v>57321.85</v>
          </cell>
          <cell r="AS5">
            <v>348617.51</v>
          </cell>
          <cell r="AT5">
            <v>160207.17000000001</v>
          </cell>
          <cell r="AU5">
            <v>34141.949999999997</v>
          </cell>
          <cell r="AV5">
            <v>132879.46</v>
          </cell>
          <cell r="AW5">
            <v>18699.259999999998</v>
          </cell>
          <cell r="AX5">
            <v>57381.669999999991</v>
          </cell>
          <cell r="AY5">
            <v>66800.31</v>
          </cell>
          <cell r="AZ5">
            <v>83738.549999999988</v>
          </cell>
          <cell r="BA5">
            <v>41304.300000000003</v>
          </cell>
          <cell r="BB5">
            <v>248810.79</v>
          </cell>
          <cell r="BC5">
            <v>383195.02999999997</v>
          </cell>
          <cell r="BD5">
            <v>187546.92</v>
          </cell>
          <cell r="BE5">
            <v>339128.83999999997</v>
          </cell>
          <cell r="BF5">
            <v>95483.56</v>
          </cell>
          <cell r="BG5">
            <v>54266.21</v>
          </cell>
          <cell r="BH5">
            <v>76295.62</v>
          </cell>
          <cell r="BI5">
            <v>17499.5</v>
          </cell>
          <cell r="BJ5">
            <v>17062.57</v>
          </cell>
          <cell r="BK5">
            <v>16984.910000000003</v>
          </cell>
          <cell r="BL5">
            <v>13461.9</v>
          </cell>
          <cell r="BM5">
            <v>8391.49</v>
          </cell>
          <cell r="BN5">
            <v>16611.61</v>
          </cell>
          <cell r="BO5">
            <v>181468.08</v>
          </cell>
        </row>
        <row r="6">
          <cell r="A6" t="str">
            <v>RESULTADO EJERCICIO</v>
          </cell>
          <cell r="B6">
            <v>420200.68</v>
          </cell>
          <cell r="C6">
            <v>135966.10999999999</v>
          </cell>
          <cell r="D6">
            <v>47293.95</v>
          </cell>
          <cell r="E6">
            <v>628140.34</v>
          </cell>
          <cell r="F6">
            <v>-1655.41</v>
          </cell>
          <cell r="G6">
            <v>63439.34</v>
          </cell>
          <cell r="H6">
            <v>-11902.28</v>
          </cell>
          <cell r="I6">
            <v>40381.300000000003</v>
          </cell>
          <cell r="J6">
            <v>161897.37</v>
          </cell>
          <cell r="K6">
            <v>52148.77</v>
          </cell>
          <cell r="L6">
            <v>173995.29</v>
          </cell>
          <cell r="M6">
            <v>70523.460000000006</v>
          </cell>
          <cell r="N6">
            <v>291948.61</v>
          </cell>
          <cell r="O6">
            <v>140274.60999999999</v>
          </cell>
          <cell r="P6">
            <v>182601.32</v>
          </cell>
          <cell r="Q6">
            <v>51313.53</v>
          </cell>
          <cell r="R6">
            <v>7966.88</v>
          </cell>
          <cell r="S6">
            <v>8745.92</v>
          </cell>
          <cell r="T6">
            <v>13327.05</v>
          </cell>
          <cell r="U6">
            <v>212629.72</v>
          </cell>
          <cell r="V6">
            <v>32546.87</v>
          </cell>
          <cell r="W6">
            <v>3400.04</v>
          </cell>
          <cell r="X6">
            <v>1530.45</v>
          </cell>
          <cell r="Y6">
            <v>8836.6299999999992</v>
          </cell>
          <cell r="Z6">
            <v>4588.29</v>
          </cell>
          <cell r="AA6">
            <v>14602.71</v>
          </cell>
          <cell r="AB6">
            <v>7734.34</v>
          </cell>
          <cell r="AC6">
            <v>126.65</v>
          </cell>
          <cell r="AD6">
            <v>2843.66</v>
          </cell>
          <cell r="AE6">
            <v>3675</v>
          </cell>
          <cell r="AF6">
            <v>9618.7900000000009</v>
          </cell>
          <cell r="AG6">
            <v>81771.73</v>
          </cell>
          <cell r="AH6">
            <v>1336.08</v>
          </cell>
          <cell r="AI6">
            <v>444.4</v>
          </cell>
          <cell r="AJ6">
            <v>28258.71</v>
          </cell>
          <cell r="AK6">
            <v>11606.29</v>
          </cell>
          <cell r="AL6">
            <v>18574.66</v>
          </cell>
          <cell r="AM6">
            <v>20400.099999999999</v>
          </cell>
          <cell r="AN6">
            <v>532.95000000000005</v>
          </cell>
          <cell r="AO6">
            <v>4939.12</v>
          </cell>
          <cell r="AP6">
            <v>8758.1299999999992</v>
          </cell>
          <cell r="AQ6">
            <v>43405.42</v>
          </cell>
          <cell r="AR6">
            <v>4110.46</v>
          </cell>
          <cell r="AS6">
            <v>3315.28</v>
          </cell>
          <cell r="AT6">
            <v>4734.5200000000004</v>
          </cell>
          <cell r="AU6">
            <v>1491.77</v>
          </cell>
          <cell r="AV6">
            <v>12208.38</v>
          </cell>
          <cell r="AW6">
            <v>-183.9</v>
          </cell>
          <cell r="AX6">
            <v>834.09</v>
          </cell>
          <cell r="AY6">
            <v>2073.6</v>
          </cell>
          <cell r="AZ6">
            <v>357.36</v>
          </cell>
          <cell r="BA6">
            <v>423.32</v>
          </cell>
          <cell r="BB6">
            <v>16043.2</v>
          </cell>
          <cell r="BC6">
            <v>6963.91</v>
          </cell>
          <cell r="BD6">
            <v>3297.71</v>
          </cell>
          <cell r="BE6">
            <v>-808.18</v>
          </cell>
          <cell r="BF6">
            <v>-377.47</v>
          </cell>
          <cell r="BG6">
            <v>1561.42</v>
          </cell>
          <cell r="BH6">
            <v>993.06</v>
          </cell>
          <cell r="BI6">
            <v>-91.04</v>
          </cell>
          <cell r="BJ6">
            <v>-1639.66</v>
          </cell>
          <cell r="BK6">
            <v>-2556.58</v>
          </cell>
          <cell r="BL6">
            <v>-527.26</v>
          </cell>
          <cell r="BM6">
            <v>-1889.72</v>
          </cell>
          <cell r="BN6">
            <v>-710.33</v>
          </cell>
          <cell r="BO6">
            <v>3468.76</v>
          </cell>
        </row>
        <row r="7">
          <cell r="A7" t="str">
            <v xml:space="preserve">    BIENES RECIBIDOS EN PAGO (BRUTOS)</v>
          </cell>
        </row>
        <row r="8">
          <cell r="A8" t="str">
            <v>MARGEN OPERACIONAL NETO DESPUES DE DEPR Y AMORT</v>
          </cell>
        </row>
        <row r="9">
          <cell r="A9" t="str">
            <v>COBERTURA C, D Y E</v>
          </cell>
        </row>
        <row r="10">
          <cell r="A10" t="str">
            <v>MOROSIDAD</v>
          </cell>
        </row>
        <row r="11">
          <cell r="A11" t="str">
            <v>CALIDAD DE CARTERA</v>
          </cell>
        </row>
        <row r="12">
          <cell r="A12" t="str">
            <v>UTILIDAD/ACTIVO</v>
          </cell>
        </row>
        <row r="13">
          <cell r="A13" t="str">
            <v>GASTO INTERESES / ACTIVOS PRODUCTIVOS</v>
          </cell>
        </row>
        <row r="14">
          <cell r="A14" t="str">
            <v>ESTRUCTURA DE BALANCE</v>
          </cell>
        </row>
        <row r="15">
          <cell r="A15" t="str">
            <v>QUEBRANTO PATRIMONIAL (PATRIMONIO/(CAPITAL SOCIAL + CAPITAL GARANTIA))</v>
          </cell>
        </row>
        <row r="16">
          <cell r="A16" t="str">
            <v>ACTIVOS/ INGRESO FINANCIERO</v>
          </cell>
        </row>
        <row r="17">
          <cell r="A17" t="str">
            <v xml:space="preserve">Relación de solvencia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0"/>
  <sheetViews>
    <sheetView workbookViewId="0">
      <selection activeCell="D17" sqref="D17"/>
    </sheetView>
  </sheetViews>
  <sheetFormatPr baseColWidth="10" defaultColWidth="12.625" defaultRowHeight="15" customHeight="1"/>
  <cols>
    <col min="1" max="1" width="9.375" style="172" customWidth="1"/>
    <col min="2" max="2" width="25.5" style="172" customWidth="1"/>
    <col min="3" max="3" width="17.75" style="172" customWidth="1"/>
    <col min="4" max="5" width="22.125" style="172" customWidth="1"/>
    <col min="6" max="6" width="12.75" style="172" customWidth="1"/>
    <col min="7" max="7" width="17" style="172" customWidth="1"/>
    <col min="8" max="8" width="16.875" style="172" customWidth="1"/>
    <col min="9" max="9" width="18.75" style="172" bestFit="1" customWidth="1"/>
    <col min="10" max="10" width="16" style="172" customWidth="1"/>
    <col min="11" max="11" width="16.875" style="172" customWidth="1"/>
    <col min="12" max="12" width="16" style="172" customWidth="1"/>
    <col min="13" max="26" width="9.375" style="172" customWidth="1"/>
    <col min="27" max="16384" width="12.625" style="172"/>
  </cols>
  <sheetData>
    <row r="1" spans="2:12" ht="12.75">
      <c r="B1" s="170" t="s">
        <v>0</v>
      </c>
      <c r="C1" s="171">
        <v>18494400075</v>
      </c>
      <c r="F1" s="173"/>
    </row>
    <row r="2" spans="2:12" ht="12.75">
      <c r="B2" s="174" t="s">
        <v>8</v>
      </c>
      <c r="C2" s="175">
        <v>2.8000000000000001E-2</v>
      </c>
      <c r="E2" s="176" t="s">
        <v>1</v>
      </c>
      <c r="F2" s="177" t="s">
        <v>2</v>
      </c>
      <c r="G2" s="178" t="s">
        <v>3</v>
      </c>
      <c r="H2" s="178" t="s">
        <v>4</v>
      </c>
      <c r="I2" s="178" t="s">
        <v>5</v>
      </c>
      <c r="J2" s="178" t="s">
        <v>6</v>
      </c>
      <c r="K2" s="178" t="s">
        <v>7</v>
      </c>
    </row>
    <row r="3" spans="2:12" ht="12.75">
      <c r="B3" s="174" t="s">
        <v>9</v>
      </c>
      <c r="C3" s="179">
        <f>C2/(1-C2)</f>
        <v>2.8806584362139918E-2</v>
      </c>
      <c r="E3" s="247"/>
      <c r="F3" s="180">
        <v>0</v>
      </c>
      <c r="G3" s="171">
        <v>18494400075</v>
      </c>
      <c r="H3" s="181">
        <v>0</v>
      </c>
      <c r="I3" s="182">
        <v>0</v>
      </c>
      <c r="J3" s="182">
        <v>0</v>
      </c>
      <c r="K3" s="182">
        <f>+G3</f>
        <v>18494400075</v>
      </c>
    </row>
    <row r="4" spans="2:12" ht="12.75">
      <c r="B4" s="174" t="s">
        <v>10</v>
      </c>
      <c r="C4" s="183">
        <f>(1+C3)^2-1</f>
        <v>5.844298802689285E-2</v>
      </c>
      <c r="E4" s="248">
        <v>42462</v>
      </c>
      <c r="F4" s="184">
        <v>1</v>
      </c>
      <c r="G4" s="185">
        <f t="shared" ref="G4:G23" si="0">K3</f>
        <v>18494400075</v>
      </c>
      <c r="H4" s="185">
        <f t="shared" ref="H4:H23" si="1">G4*$C$3</f>
        <v>532760495.98765433</v>
      </c>
      <c r="I4" s="185">
        <v>0</v>
      </c>
      <c r="J4" s="185">
        <f t="shared" ref="J4:J20" si="2">+H4+I4</f>
        <v>532760495.98765433</v>
      </c>
      <c r="K4" s="185">
        <f t="shared" ref="K4:K23" si="3">G4-I4</f>
        <v>18494400075</v>
      </c>
    </row>
    <row r="5" spans="2:12" ht="12.75">
      <c r="B5" s="174" t="s">
        <v>11</v>
      </c>
      <c r="C5" s="183">
        <f>(1+C3)^(1/6)-1</f>
        <v>4.7444652558679135E-3</v>
      </c>
      <c r="E5" s="248">
        <v>42645</v>
      </c>
      <c r="F5" s="184">
        <v>2</v>
      </c>
      <c r="G5" s="185">
        <f t="shared" si="0"/>
        <v>18494400075</v>
      </c>
      <c r="H5" s="185">
        <f t="shared" si="1"/>
        <v>532760495.98765433</v>
      </c>
      <c r="I5" s="185">
        <v>0</v>
      </c>
      <c r="J5" s="185">
        <f t="shared" si="2"/>
        <v>532760495.98765433</v>
      </c>
      <c r="K5" s="185">
        <f t="shared" si="3"/>
        <v>18494400075</v>
      </c>
    </row>
    <row r="6" spans="2:12" ht="12.75">
      <c r="B6" s="186"/>
      <c r="C6" s="187"/>
      <c r="E6" s="248">
        <v>42827</v>
      </c>
      <c r="F6" s="184">
        <v>3</v>
      </c>
      <c r="G6" s="185">
        <f t="shared" si="0"/>
        <v>18494400075</v>
      </c>
      <c r="H6" s="185">
        <f t="shared" si="1"/>
        <v>532760495.98765433</v>
      </c>
      <c r="I6" s="185">
        <v>0</v>
      </c>
      <c r="J6" s="185">
        <f t="shared" si="2"/>
        <v>532760495.98765433</v>
      </c>
      <c r="K6" s="185">
        <f t="shared" si="3"/>
        <v>18494400075</v>
      </c>
    </row>
    <row r="7" spans="2:12" ht="12.75">
      <c r="B7" s="188"/>
      <c r="C7" s="189"/>
      <c r="D7" s="190"/>
      <c r="E7" s="248">
        <v>43010</v>
      </c>
      <c r="F7" s="184">
        <v>4</v>
      </c>
      <c r="G7" s="185">
        <f t="shared" si="0"/>
        <v>18494400075</v>
      </c>
      <c r="H7" s="185">
        <f t="shared" si="1"/>
        <v>532760495.98765433</v>
      </c>
      <c r="I7" s="185">
        <v>0</v>
      </c>
      <c r="J7" s="185">
        <f t="shared" si="2"/>
        <v>532760495.98765433</v>
      </c>
      <c r="K7" s="185">
        <f t="shared" si="3"/>
        <v>18494400075</v>
      </c>
    </row>
    <row r="8" spans="2:12" ht="12.75">
      <c r="B8" s="191" t="s">
        <v>12</v>
      </c>
      <c r="C8" s="192" t="s">
        <v>13</v>
      </c>
      <c r="D8" s="190"/>
      <c r="E8" s="248">
        <v>43192</v>
      </c>
      <c r="F8" s="184">
        <v>5</v>
      </c>
      <c r="G8" s="185">
        <f t="shared" si="0"/>
        <v>18494400075</v>
      </c>
      <c r="H8" s="185">
        <f t="shared" si="1"/>
        <v>532760495.98765433</v>
      </c>
      <c r="I8" s="185">
        <f>+C1/16</f>
        <v>1155900004.6875</v>
      </c>
      <c r="J8" s="185">
        <f t="shared" si="2"/>
        <v>1688660500.6751542</v>
      </c>
      <c r="K8" s="185">
        <f t="shared" si="3"/>
        <v>17338500070.3125</v>
      </c>
    </row>
    <row r="9" spans="2:12" ht="12.75">
      <c r="B9" s="193" t="s">
        <v>14</v>
      </c>
      <c r="C9" s="194">
        <f>+C1/16</f>
        <v>1155900004.6875</v>
      </c>
      <c r="D9" s="190"/>
      <c r="E9" s="248">
        <v>43375</v>
      </c>
      <c r="F9" s="184">
        <v>6</v>
      </c>
      <c r="G9" s="185">
        <f t="shared" si="0"/>
        <v>17338500070.3125</v>
      </c>
      <c r="H9" s="185">
        <f t="shared" si="1"/>
        <v>499462964.98842591</v>
      </c>
      <c r="I9" s="185">
        <v>1155900004.6875</v>
      </c>
      <c r="J9" s="185">
        <f t="shared" si="2"/>
        <v>1655362969.675926</v>
      </c>
      <c r="K9" s="185">
        <f t="shared" si="3"/>
        <v>16182600065.625</v>
      </c>
    </row>
    <row r="10" spans="2:12" ht="12.75">
      <c r="B10" s="195" t="s">
        <v>38</v>
      </c>
      <c r="C10" s="196">
        <f>SUM(H3:H23)</f>
        <v>6659506199.8456793</v>
      </c>
      <c r="D10" s="197"/>
      <c r="E10" s="248">
        <v>43557</v>
      </c>
      <c r="F10" s="184">
        <v>7</v>
      </c>
      <c r="G10" s="185">
        <f t="shared" si="0"/>
        <v>16182600065.625</v>
      </c>
      <c r="H10" s="185">
        <f t="shared" si="1"/>
        <v>466165433.98919755</v>
      </c>
      <c r="I10" s="185">
        <v>1155900004.6875</v>
      </c>
      <c r="J10" s="185">
        <f t="shared" si="2"/>
        <v>1622065438.6766975</v>
      </c>
      <c r="K10" s="185">
        <f t="shared" si="3"/>
        <v>15026700060.9375</v>
      </c>
    </row>
    <row r="11" spans="2:12" ht="38.25">
      <c r="B11" s="195" t="s">
        <v>67</v>
      </c>
      <c r="C11" s="198">
        <f>+'CALCULO DE RENDIMIENTOS'!I45</f>
        <v>1712339897.8809566</v>
      </c>
      <c r="D11" s="199"/>
      <c r="E11" s="248">
        <v>43740</v>
      </c>
      <c r="F11" s="184">
        <v>8</v>
      </c>
      <c r="G11" s="185">
        <f t="shared" si="0"/>
        <v>15026700060.9375</v>
      </c>
      <c r="H11" s="185">
        <f t="shared" si="1"/>
        <v>432867902.98996913</v>
      </c>
      <c r="I11" s="185">
        <v>1155900004.6875</v>
      </c>
      <c r="J11" s="185">
        <f t="shared" si="2"/>
        <v>1588767907.6774693</v>
      </c>
      <c r="K11" s="185">
        <f t="shared" si="3"/>
        <v>13870800056.25</v>
      </c>
    </row>
    <row r="12" spans="2:12" ht="12.75">
      <c r="B12" s="200" t="s">
        <v>39</v>
      </c>
      <c r="C12" s="201">
        <f>+C11/C10</f>
        <v>0.25712715725388718</v>
      </c>
      <c r="E12" s="249">
        <v>43923</v>
      </c>
      <c r="F12" s="184">
        <v>9</v>
      </c>
      <c r="G12" s="185">
        <f t="shared" si="0"/>
        <v>13870800056.25</v>
      </c>
      <c r="H12" s="185">
        <f t="shared" si="1"/>
        <v>399570371.99074078</v>
      </c>
      <c r="I12" s="185">
        <v>1155900004.6875</v>
      </c>
      <c r="J12" s="185">
        <f t="shared" si="2"/>
        <v>1555470376.6782408</v>
      </c>
      <c r="K12" s="185">
        <f t="shared" si="3"/>
        <v>12714900051.5625</v>
      </c>
      <c r="L12" s="202"/>
    </row>
    <row r="13" spans="2:12" ht="12.75">
      <c r="E13" s="250">
        <v>44106</v>
      </c>
      <c r="F13" s="180">
        <v>10</v>
      </c>
      <c r="G13" s="182">
        <f t="shared" si="0"/>
        <v>12714900051.5625</v>
      </c>
      <c r="H13" s="182">
        <f t="shared" si="1"/>
        <v>366272840.99151236</v>
      </c>
      <c r="I13" s="182">
        <v>1155900004.6875</v>
      </c>
      <c r="J13" s="182">
        <f t="shared" si="2"/>
        <v>1522172845.6790123</v>
      </c>
      <c r="K13" s="182">
        <f t="shared" si="3"/>
        <v>11559000046.875</v>
      </c>
    </row>
    <row r="14" spans="2:12" ht="12.75">
      <c r="B14" s="190"/>
      <c r="C14" s="203"/>
      <c r="E14" s="250">
        <v>44288</v>
      </c>
      <c r="F14" s="180">
        <v>11</v>
      </c>
      <c r="G14" s="182">
        <f t="shared" si="0"/>
        <v>11559000046.875</v>
      </c>
      <c r="H14" s="182">
        <f t="shared" si="1"/>
        <v>332975309.99228394</v>
      </c>
      <c r="I14" s="182">
        <v>1155900004.6875</v>
      </c>
      <c r="J14" s="182">
        <f t="shared" si="2"/>
        <v>1488875314.6797838</v>
      </c>
      <c r="K14" s="182">
        <f t="shared" si="3"/>
        <v>10403100042.1875</v>
      </c>
    </row>
    <row r="15" spans="2:12" ht="12.75">
      <c r="E15" s="250">
        <v>44471</v>
      </c>
      <c r="F15" s="180">
        <v>12</v>
      </c>
      <c r="G15" s="182">
        <f t="shared" si="0"/>
        <v>10403100042.1875</v>
      </c>
      <c r="H15" s="182">
        <f t="shared" si="1"/>
        <v>299677778.99305558</v>
      </c>
      <c r="I15" s="182">
        <v>1155900004.6875</v>
      </c>
      <c r="J15" s="182">
        <f t="shared" si="2"/>
        <v>1455577783.6805556</v>
      </c>
      <c r="K15" s="182">
        <f t="shared" si="3"/>
        <v>9247200037.5</v>
      </c>
    </row>
    <row r="16" spans="2:12" ht="12.75">
      <c r="B16" s="190"/>
      <c r="E16" s="250">
        <v>44653</v>
      </c>
      <c r="F16" s="180">
        <v>13</v>
      </c>
      <c r="G16" s="182">
        <f t="shared" si="0"/>
        <v>9247200037.5</v>
      </c>
      <c r="H16" s="182">
        <f t="shared" si="1"/>
        <v>266380247.99382716</v>
      </c>
      <c r="I16" s="182">
        <v>1155900004.6875</v>
      </c>
      <c r="J16" s="182">
        <f t="shared" si="2"/>
        <v>1422280252.6813271</v>
      </c>
      <c r="K16" s="182">
        <f t="shared" si="3"/>
        <v>8091300032.8125</v>
      </c>
    </row>
    <row r="17" spans="4:11" ht="12.75">
      <c r="E17" s="250">
        <v>44836</v>
      </c>
      <c r="F17" s="180">
        <v>14</v>
      </c>
      <c r="G17" s="182">
        <f t="shared" si="0"/>
        <v>8091300032.8125</v>
      </c>
      <c r="H17" s="182">
        <f t="shared" si="1"/>
        <v>233082716.99459878</v>
      </c>
      <c r="I17" s="182">
        <v>1155900004.6875</v>
      </c>
      <c r="J17" s="182">
        <f t="shared" si="2"/>
        <v>1388982721.6820989</v>
      </c>
      <c r="K17" s="182">
        <f t="shared" si="3"/>
        <v>6935400028.125</v>
      </c>
    </row>
    <row r="18" spans="4:11" ht="12.75">
      <c r="D18" s="204"/>
      <c r="E18" s="250">
        <v>45019</v>
      </c>
      <c r="F18" s="180">
        <v>15</v>
      </c>
      <c r="G18" s="182">
        <f t="shared" si="0"/>
        <v>6935400028.125</v>
      </c>
      <c r="H18" s="182">
        <f t="shared" si="1"/>
        <v>199785185.99537039</v>
      </c>
      <c r="I18" s="182">
        <v>1155900004.6875</v>
      </c>
      <c r="J18" s="182">
        <f t="shared" si="2"/>
        <v>1355685190.6828704</v>
      </c>
      <c r="K18" s="182">
        <f t="shared" si="3"/>
        <v>5779500023.4375</v>
      </c>
    </row>
    <row r="19" spans="4:11" ht="12.75">
      <c r="E19" s="250">
        <v>45202</v>
      </c>
      <c r="F19" s="180">
        <v>16</v>
      </c>
      <c r="G19" s="182">
        <f t="shared" si="0"/>
        <v>5779500023.4375</v>
      </c>
      <c r="H19" s="182">
        <f t="shared" si="1"/>
        <v>166487654.99614197</v>
      </c>
      <c r="I19" s="182">
        <v>1155900004.6875</v>
      </c>
      <c r="J19" s="182">
        <f t="shared" si="2"/>
        <v>1322387659.6836419</v>
      </c>
      <c r="K19" s="182">
        <f t="shared" si="3"/>
        <v>4623600018.75</v>
      </c>
    </row>
    <row r="20" spans="4:11" ht="12.75">
      <c r="E20" s="250">
        <v>45384</v>
      </c>
      <c r="F20" s="180">
        <v>17</v>
      </c>
      <c r="G20" s="182">
        <f t="shared" si="0"/>
        <v>4623600018.75</v>
      </c>
      <c r="H20" s="182">
        <f t="shared" si="1"/>
        <v>133190123.99691358</v>
      </c>
      <c r="I20" s="182">
        <v>1155900004.6875</v>
      </c>
      <c r="J20" s="182">
        <f t="shared" si="2"/>
        <v>1289090128.6844137</v>
      </c>
      <c r="K20" s="182">
        <f t="shared" si="3"/>
        <v>3467700014.0625</v>
      </c>
    </row>
    <row r="21" spans="4:11" ht="15.75" customHeight="1">
      <c r="E21" s="250">
        <v>45567</v>
      </c>
      <c r="F21" s="180">
        <v>18</v>
      </c>
      <c r="G21" s="182">
        <f t="shared" si="0"/>
        <v>3467700014.0625</v>
      </c>
      <c r="H21" s="182">
        <f t="shared" si="1"/>
        <v>99892592.997685194</v>
      </c>
      <c r="I21" s="182">
        <v>1155900004.6875</v>
      </c>
      <c r="J21" s="182">
        <f t="shared" ref="J21:J23" si="4">H21+I21</f>
        <v>1255792597.6851852</v>
      </c>
      <c r="K21" s="182">
        <f t="shared" si="3"/>
        <v>2311800009.375</v>
      </c>
    </row>
    <row r="22" spans="4:11" ht="15.75" customHeight="1">
      <c r="E22" s="250">
        <v>45749</v>
      </c>
      <c r="F22" s="180">
        <v>19</v>
      </c>
      <c r="G22" s="182">
        <f t="shared" si="0"/>
        <v>2311800009.375</v>
      </c>
      <c r="H22" s="182">
        <f t="shared" si="1"/>
        <v>66595061.998456791</v>
      </c>
      <c r="I22" s="182">
        <v>1155900004.6875</v>
      </c>
      <c r="J22" s="182">
        <f t="shared" si="4"/>
        <v>1222495066.6859567</v>
      </c>
      <c r="K22" s="182">
        <f t="shared" si="3"/>
        <v>1155900004.6875</v>
      </c>
    </row>
    <row r="23" spans="4:11" ht="15.75" customHeight="1">
      <c r="E23" s="250">
        <v>45931</v>
      </c>
      <c r="F23" s="180">
        <v>20</v>
      </c>
      <c r="G23" s="182">
        <f t="shared" si="0"/>
        <v>1155900004.6875</v>
      </c>
      <c r="H23" s="182">
        <f t="shared" si="1"/>
        <v>33297530.999228396</v>
      </c>
      <c r="I23" s="182">
        <v>1155900004.6875</v>
      </c>
      <c r="J23" s="182">
        <f t="shared" si="4"/>
        <v>1189197535.6867285</v>
      </c>
      <c r="K23" s="182">
        <f t="shared" si="3"/>
        <v>0</v>
      </c>
    </row>
    <row r="24" spans="4:11" ht="15.75" customHeight="1">
      <c r="F24" s="173"/>
    </row>
    <row r="25" spans="4:11" ht="15.75" customHeight="1">
      <c r="D25" s="205"/>
      <c r="F25" s="173"/>
      <c r="H25" s="225" t="s">
        <v>15</v>
      </c>
      <c r="I25" s="224">
        <f>SUM(I13:I23)</f>
        <v>12714900051.5625</v>
      </c>
    </row>
    <row r="26" spans="4:11" ht="15.75" customHeight="1">
      <c r="F26" s="173"/>
      <c r="H26" s="200"/>
      <c r="I26" s="224">
        <f>SUM(I14:I23)</f>
        <v>11559000046.875</v>
      </c>
    </row>
    <row r="27" spans="4:11" ht="15.75" customHeight="1">
      <c r="F27" s="173"/>
      <c r="H27" s="200"/>
      <c r="I27" s="224">
        <f>SUM(I15:I23)</f>
        <v>10403100042.1875</v>
      </c>
    </row>
    <row r="28" spans="4:11" ht="15.75" customHeight="1">
      <c r="F28" s="173"/>
      <c r="H28" s="200"/>
      <c r="I28" s="224">
        <f>SUM(I16:I23)</f>
        <v>9247200037.5</v>
      </c>
    </row>
    <row r="29" spans="4:11" ht="15.75" customHeight="1">
      <c r="F29" s="173"/>
      <c r="H29" s="200"/>
      <c r="I29" s="224">
        <f>SUM(I17:I23)</f>
        <v>8091300032.8125</v>
      </c>
    </row>
    <row r="30" spans="4:11" ht="15.75" customHeight="1">
      <c r="F30" s="173"/>
      <c r="H30" s="200"/>
      <c r="I30" s="224">
        <f>SUM(I18:I23)</f>
        <v>6935400028.125</v>
      </c>
    </row>
    <row r="31" spans="4:11" ht="15.75" customHeight="1">
      <c r="F31" s="173"/>
      <c r="H31" s="200"/>
      <c r="I31" s="224">
        <f>SUM(I19:I23)</f>
        <v>5779500023.4375</v>
      </c>
    </row>
    <row r="32" spans="4:11" ht="15.75" customHeight="1">
      <c r="F32" s="173"/>
      <c r="H32" s="200"/>
      <c r="I32" s="224">
        <f>SUM(I20:I23)</f>
        <v>4623600018.75</v>
      </c>
    </row>
    <row r="33" spans="6:9" ht="15.75" customHeight="1">
      <c r="F33" s="173"/>
      <c r="H33" s="200"/>
      <c r="I33" s="224">
        <f>SUM(I21:I23)</f>
        <v>3467700014.0625</v>
      </c>
    </row>
    <row r="34" spans="6:9" ht="15.75" customHeight="1">
      <c r="F34" s="173"/>
      <c r="H34" s="200"/>
      <c r="I34" s="224">
        <f>SUM(I22:I23)</f>
        <v>2311800009.375</v>
      </c>
    </row>
    <row r="35" spans="6:9" ht="15.75" customHeight="1">
      <c r="F35" s="173"/>
      <c r="H35" s="200"/>
      <c r="I35" s="224">
        <f>SUM(I23)</f>
        <v>1155900004.6875</v>
      </c>
    </row>
    <row r="36" spans="6:9" ht="15.75" customHeight="1">
      <c r="F36" s="173"/>
    </row>
    <row r="37" spans="6:9" ht="15.75" customHeight="1">
      <c r="F37" s="173"/>
    </row>
    <row r="38" spans="6:9" ht="15.75" customHeight="1">
      <c r="F38" s="173"/>
    </row>
    <row r="39" spans="6:9" ht="15.75" customHeight="1">
      <c r="F39" s="173"/>
    </row>
    <row r="40" spans="6:9" ht="15.75" customHeight="1">
      <c r="F40" s="173"/>
    </row>
    <row r="41" spans="6:9" ht="15.75" customHeight="1">
      <c r="F41" s="173"/>
    </row>
    <row r="42" spans="6:9" ht="15.75" customHeight="1">
      <c r="F42" s="173"/>
    </row>
    <row r="43" spans="6:9" ht="15.75" customHeight="1">
      <c r="F43" s="173"/>
    </row>
    <row r="44" spans="6:9" ht="15.75" customHeight="1">
      <c r="F44" s="173"/>
    </row>
    <row r="45" spans="6:9" ht="15.75" customHeight="1">
      <c r="F45" s="173"/>
    </row>
    <row r="46" spans="6:9" ht="15.75" customHeight="1">
      <c r="F46" s="173"/>
    </row>
    <row r="47" spans="6:9" ht="15.75" customHeight="1">
      <c r="F47" s="173"/>
    </row>
    <row r="48" spans="6:9" ht="15.75" customHeight="1">
      <c r="F48" s="173"/>
    </row>
    <row r="49" spans="6:6" ht="15.75" customHeight="1">
      <c r="F49" s="173"/>
    </row>
    <row r="50" spans="6:6" ht="15.75" customHeight="1">
      <c r="F50" s="173"/>
    </row>
    <row r="51" spans="6:6" ht="15.75" customHeight="1">
      <c r="F51" s="173"/>
    </row>
    <row r="52" spans="6:6" ht="15.75" customHeight="1">
      <c r="F52" s="173"/>
    </row>
    <row r="53" spans="6:6" ht="15.75" customHeight="1">
      <c r="F53" s="173"/>
    </row>
    <row r="54" spans="6:6" ht="15.75" customHeight="1">
      <c r="F54" s="173"/>
    </row>
    <row r="55" spans="6:6" ht="15.75" customHeight="1">
      <c r="F55" s="173"/>
    </row>
    <row r="56" spans="6:6" ht="15.75" customHeight="1">
      <c r="F56" s="173"/>
    </row>
    <row r="57" spans="6:6" ht="15.75" customHeight="1">
      <c r="F57" s="173"/>
    </row>
    <row r="58" spans="6:6" ht="15.75" customHeight="1">
      <c r="F58" s="173"/>
    </row>
    <row r="59" spans="6:6" ht="15.75" customHeight="1">
      <c r="F59" s="173"/>
    </row>
    <row r="60" spans="6:6" ht="15.75" customHeight="1">
      <c r="F60" s="173"/>
    </row>
    <row r="61" spans="6:6" ht="15.75" customHeight="1">
      <c r="F61" s="173"/>
    </row>
    <row r="62" spans="6:6" ht="15.75" customHeight="1">
      <c r="F62" s="173"/>
    </row>
    <row r="63" spans="6:6" ht="15.75" customHeight="1">
      <c r="F63" s="173"/>
    </row>
    <row r="64" spans="6:6" ht="15.75" customHeight="1">
      <c r="F64" s="173"/>
    </row>
    <row r="65" spans="6:6" ht="15.75" customHeight="1">
      <c r="F65" s="173"/>
    </row>
    <row r="66" spans="6:6" ht="15.75" customHeight="1">
      <c r="F66" s="173"/>
    </row>
    <row r="67" spans="6:6" ht="15.75" customHeight="1">
      <c r="F67" s="173"/>
    </row>
    <row r="68" spans="6:6" ht="15.75" customHeight="1">
      <c r="F68" s="173"/>
    </row>
    <row r="69" spans="6:6" ht="15.75" customHeight="1">
      <c r="F69" s="173"/>
    </row>
    <row r="70" spans="6:6" ht="15.75" customHeight="1">
      <c r="F70" s="173"/>
    </row>
    <row r="71" spans="6:6" ht="15.75" customHeight="1">
      <c r="F71" s="173"/>
    </row>
    <row r="72" spans="6:6" ht="15.75" customHeight="1">
      <c r="F72" s="173"/>
    </row>
    <row r="73" spans="6:6" ht="15.75" customHeight="1">
      <c r="F73" s="173"/>
    </row>
    <row r="74" spans="6:6" ht="15.75" customHeight="1">
      <c r="F74" s="173"/>
    </row>
    <row r="75" spans="6:6" ht="15.75" customHeight="1">
      <c r="F75" s="173"/>
    </row>
    <row r="76" spans="6:6" ht="15.75" customHeight="1">
      <c r="F76" s="173"/>
    </row>
    <row r="77" spans="6:6" ht="15.75" customHeight="1">
      <c r="F77" s="173"/>
    </row>
    <row r="78" spans="6:6" ht="15.75" customHeight="1">
      <c r="F78" s="173"/>
    </row>
    <row r="79" spans="6:6" ht="15.75" customHeight="1">
      <c r="F79" s="173"/>
    </row>
    <row r="80" spans="6:6" ht="15.75" customHeight="1">
      <c r="F80" s="173"/>
    </row>
    <row r="81" spans="6:6" ht="15.75" customHeight="1">
      <c r="F81" s="173"/>
    </row>
    <row r="82" spans="6:6" ht="15.75" customHeight="1">
      <c r="F82" s="173"/>
    </row>
    <row r="83" spans="6:6" ht="15.75" customHeight="1">
      <c r="F83" s="173"/>
    </row>
    <row r="84" spans="6:6" ht="15.75" customHeight="1">
      <c r="F84" s="173"/>
    </row>
    <row r="85" spans="6:6" ht="15.75" customHeight="1">
      <c r="F85" s="173"/>
    </row>
    <row r="86" spans="6:6" ht="15.75" customHeight="1">
      <c r="F86" s="173"/>
    </row>
    <row r="87" spans="6:6" ht="15.75" customHeight="1">
      <c r="F87" s="173"/>
    </row>
    <row r="88" spans="6:6" ht="15.75" customHeight="1">
      <c r="F88" s="173"/>
    </row>
    <row r="89" spans="6:6" ht="15.75" customHeight="1">
      <c r="F89" s="173"/>
    </row>
    <row r="90" spans="6:6" ht="15.75" customHeight="1">
      <c r="F90" s="173"/>
    </row>
    <row r="91" spans="6:6" ht="15.75" customHeight="1">
      <c r="F91" s="173"/>
    </row>
    <row r="92" spans="6:6" ht="15.75" customHeight="1">
      <c r="F92" s="173"/>
    </row>
    <row r="93" spans="6:6" ht="15.75" customHeight="1">
      <c r="F93" s="173"/>
    </row>
    <row r="94" spans="6:6" ht="15.75" customHeight="1">
      <c r="F94" s="173"/>
    </row>
    <row r="95" spans="6:6" ht="15.75" customHeight="1">
      <c r="F95" s="173"/>
    </row>
    <row r="96" spans="6:6" ht="15.75" customHeight="1">
      <c r="F96" s="173"/>
    </row>
    <row r="97" spans="6:6" ht="15.75" customHeight="1">
      <c r="F97" s="173"/>
    </row>
    <row r="98" spans="6:6" ht="15.75" customHeight="1">
      <c r="F98" s="173"/>
    </row>
    <row r="99" spans="6:6" ht="15.75" customHeight="1">
      <c r="F99" s="173"/>
    </row>
    <row r="100" spans="6:6" ht="15.75" customHeight="1">
      <c r="F100" s="173"/>
    </row>
    <row r="101" spans="6:6" ht="15.75" customHeight="1">
      <c r="F101" s="173"/>
    </row>
    <row r="102" spans="6:6" ht="15.75" customHeight="1">
      <c r="F102" s="173"/>
    </row>
    <row r="103" spans="6:6" ht="15.75" customHeight="1">
      <c r="F103" s="173"/>
    </row>
    <row r="104" spans="6:6" ht="15.75" customHeight="1">
      <c r="F104" s="173"/>
    </row>
    <row r="105" spans="6:6" ht="15.75" customHeight="1">
      <c r="F105" s="173"/>
    </row>
    <row r="106" spans="6:6" ht="15.75" customHeight="1">
      <c r="F106" s="173"/>
    </row>
    <row r="107" spans="6:6" ht="15.75" customHeight="1">
      <c r="F107" s="173"/>
    </row>
    <row r="108" spans="6:6" ht="15.75" customHeight="1">
      <c r="F108" s="173"/>
    </row>
    <row r="109" spans="6:6" ht="15.75" customHeight="1">
      <c r="F109" s="173"/>
    </row>
    <row r="110" spans="6:6" ht="15.75" customHeight="1">
      <c r="F110" s="173"/>
    </row>
    <row r="111" spans="6:6" ht="15.75" customHeight="1">
      <c r="F111" s="173"/>
    </row>
    <row r="112" spans="6:6" ht="15.75" customHeight="1">
      <c r="F112" s="173"/>
    </row>
    <row r="113" spans="6:6" ht="15.75" customHeight="1">
      <c r="F113" s="173"/>
    </row>
    <row r="114" spans="6:6" ht="15.75" customHeight="1">
      <c r="F114" s="173"/>
    </row>
    <row r="115" spans="6:6" ht="15.75" customHeight="1">
      <c r="F115" s="173"/>
    </row>
    <row r="116" spans="6:6" ht="15.75" customHeight="1">
      <c r="F116" s="173"/>
    </row>
    <row r="117" spans="6:6" ht="15.75" customHeight="1">
      <c r="F117" s="173"/>
    </row>
    <row r="118" spans="6:6" ht="15.75" customHeight="1">
      <c r="F118" s="173"/>
    </row>
    <row r="119" spans="6:6" ht="15.75" customHeight="1">
      <c r="F119" s="173"/>
    </row>
    <row r="120" spans="6:6" ht="15.75" customHeight="1">
      <c r="F120" s="173"/>
    </row>
    <row r="121" spans="6:6" ht="15.75" customHeight="1">
      <c r="F121" s="173"/>
    </row>
    <row r="122" spans="6:6" ht="15.75" customHeight="1">
      <c r="F122" s="173"/>
    </row>
    <row r="123" spans="6:6" ht="15.75" customHeight="1">
      <c r="F123" s="173"/>
    </row>
    <row r="124" spans="6:6" ht="15.75" customHeight="1">
      <c r="F124" s="173"/>
    </row>
    <row r="125" spans="6:6" ht="15.75" customHeight="1">
      <c r="F125" s="173"/>
    </row>
    <row r="126" spans="6:6" ht="15.75" customHeight="1">
      <c r="F126" s="173"/>
    </row>
    <row r="127" spans="6:6" ht="15.75" customHeight="1">
      <c r="F127" s="173"/>
    </row>
    <row r="128" spans="6:6" ht="15.75" customHeight="1">
      <c r="F128" s="173"/>
    </row>
    <row r="129" spans="6:6" ht="15.75" customHeight="1">
      <c r="F129" s="173"/>
    </row>
    <row r="130" spans="6:6" ht="15.75" customHeight="1">
      <c r="F130" s="173"/>
    </row>
    <row r="131" spans="6:6" ht="15.75" customHeight="1">
      <c r="F131" s="173"/>
    </row>
    <row r="132" spans="6:6" ht="15.75" customHeight="1">
      <c r="F132" s="173"/>
    </row>
    <row r="133" spans="6:6" ht="15.75" customHeight="1">
      <c r="F133" s="173"/>
    </row>
    <row r="134" spans="6:6" ht="15.75" customHeight="1">
      <c r="F134" s="173"/>
    </row>
    <row r="135" spans="6:6" ht="15.75" customHeight="1">
      <c r="F135" s="173"/>
    </row>
    <row r="136" spans="6:6" ht="15.75" customHeight="1">
      <c r="F136" s="173"/>
    </row>
    <row r="137" spans="6:6" ht="15.75" customHeight="1">
      <c r="F137" s="173"/>
    </row>
    <row r="138" spans="6:6" ht="15.75" customHeight="1">
      <c r="F138" s="173"/>
    </row>
    <row r="139" spans="6:6" ht="15.75" customHeight="1">
      <c r="F139" s="173"/>
    </row>
    <row r="140" spans="6:6" ht="15.75" customHeight="1">
      <c r="F140" s="173"/>
    </row>
    <row r="141" spans="6:6" ht="15.75" customHeight="1">
      <c r="F141" s="173"/>
    </row>
    <row r="142" spans="6:6" ht="15.75" customHeight="1">
      <c r="F142" s="173"/>
    </row>
    <row r="143" spans="6:6" ht="15.75" customHeight="1">
      <c r="F143" s="173"/>
    </row>
    <row r="144" spans="6:6" ht="15.75" customHeight="1">
      <c r="F144" s="173"/>
    </row>
    <row r="145" spans="6:6" ht="15.75" customHeight="1">
      <c r="F145" s="173"/>
    </row>
    <row r="146" spans="6:6" ht="15.75" customHeight="1">
      <c r="F146" s="173"/>
    </row>
    <row r="147" spans="6:6" ht="15.75" customHeight="1">
      <c r="F147" s="173"/>
    </row>
    <row r="148" spans="6:6" ht="15.75" customHeight="1">
      <c r="F148" s="173"/>
    </row>
    <row r="149" spans="6:6" ht="15.75" customHeight="1">
      <c r="F149" s="173"/>
    </row>
    <row r="150" spans="6:6" ht="15.75" customHeight="1">
      <c r="F150" s="173"/>
    </row>
    <row r="151" spans="6:6" ht="15.75" customHeight="1">
      <c r="F151" s="173"/>
    </row>
    <row r="152" spans="6:6" ht="15.75" customHeight="1">
      <c r="F152" s="173"/>
    </row>
    <row r="153" spans="6:6" ht="15.75" customHeight="1">
      <c r="F153" s="173"/>
    </row>
    <row r="154" spans="6:6" ht="15.75" customHeight="1">
      <c r="F154" s="173"/>
    </row>
    <row r="155" spans="6:6" ht="15.75" customHeight="1">
      <c r="F155" s="173"/>
    </row>
    <row r="156" spans="6:6" ht="15.75" customHeight="1">
      <c r="F156" s="173"/>
    </row>
    <row r="157" spans="6:6" ht="15.75" customHeight="1">
      <c r="F157" s="173"/>
    </row>
    <row r="158" spans="6:6" ht="15.75" customHeight="1">
      <c r="F158" s="173"/>
    </row>
    <row r="159" spans="6:6" ht="15.75" customHeight="1">
      <c r="F159" s="173"/>
    </row>
    <row r="160" spans="6:6" ht="15.75" customHeight="1">
      <c r="F160" s="173"/>
    </row>
    <row r="161" spans="6:6" ht="15.75" customHeight="1">
      <c r="F161" s="173"/>
    </row>
    <row r="162" spans="6:6" ht="15.75" customHeight="1">
      <c r="F162" s="173"/>
    </row>
    <row r="163" spans="6:6" ht="15.75" customHeight="1">
      <c r="F163" s="173"/>
    </row>
    <row r="164" spans="6:6" ht="15.75" customHeight="1">
      <c r="F164" s="173"/>
    </row>
    <row r="165" spans="6:6" ht="15.75" customHeight="1">
      <c r="F165" s="173"/>
    </row>
    <row r="166" spans="6:6" ht="15.75" customHeight="1">
      <c r="F166" s="173"/>
    </row>
    <row r="167" spans="6:6" ht="15.75" customHeight="1">
      <c r="F167" s="173"/>
    </row>
    <row r="168" spans="6:6" ht="15.75" customHeight="1">
      <c r="F168" s="173"/>
    </row>
    <row r="169" spans="6:6" ht="15.75" customHeight="1">
      <c r="F169" s="173"/>
    </row>
    <row r="170" spans="6:6" ht="15.75" customHeight="1">
      <c r="F170" s="173"/>
    </row>
    <row r="171" spans="6:6" ht="15.75" customHeight="1">
      <c r="F171" s="173"/>
    </row>
    <row r="172" spans="6:6" ht="15.75" customHeight="1">
      <c r="F172" s="173"/>
    </row>
    <row r="173" spans="6:6" ht="15.75" customHeight="1">
      <c r="F173" s="173"/>
    </row>
    <row r="174" spans="6:6" ht="15.75" customHeight="1">
      <c r="F174" s="173"/>
    </row>
    <row r="175" spans="6:6" ht="15.75" customHeight="1">
      <c r="F175" s="173"/>
    </row>
    <row r="176" spans="6:6" ht="15.75" customHeight="1">
      <c r="F176" s="173"/>
    </row>
    <row r="177" spans="6:6" ht="15.75" customHeight="1">
      <c r="F177" s="173"/>
    </row>
    <row r="178" spans="6:6" ht="15.75" customHeight="1">
      <c r="F178" s="173"/>
    </row>
    <row r="179" spans="6:6" ht="15.75" customHeight="1">
      <c r="F179" s="173"/>
    </row>
    <row r="180" spans="6:6" ht="15.75" customHeight="1">
      <c r="F180" s="173"/>
    </row>
    <row r="181" spans="6:6" ht="15.75" customHeight="1">
      <c r="F181" s="173"/>
    </row>
    <row r="182" spans="6:6" ht="15.75" customHeight="1">
      <c r="F182" s="173"/>
    </row>
    <row r="183" spans="6:6" ht="15.75" customHeight="1">
      <c r="F183" s="173"/>
    </row>
    <row r="184" spans="6:6" ht="15.75" customHeight="1">
      <c r="F184" s="173"/>
    </row>
    <row r="185" spans="6:6" ht="15.75" customHeight="1">
      <c r="F185" s="173"/>
    </row>
    <row r="186" spans="6:6" ht="15.75" customHeight="1">
      <c r="F186" s="173"/>
    </row>
    <row r="187" spans="6:6" ht="15.75" customHeight="1">
      <c r="F187" s="173"/>
    </row>
    <row r="188" spans="6:6" ht="15.75" customHeight="1">
      <c r="F188" s="173"/>
    </row>
    <row r="189" spans="6:6" ht="15.75" customHeight="1">
      <c r="F189" s="173"/>
    </row>
    <row r="190" spans="6:6" ht="15.75" customHeight="1">
      <c r="F190" s="173"/>
    </row>
    <row r="191" spans="6:6" ht="15.75" customHeight="1">
      <c r="F191" s="173"/>
    </row>
    <row r="192" spans="6:6" ht="15.75" customHeight="1">
      <c r="F192" s="173"/>
    </row>
    <row r="193" spans="6:6" ht="15.75" customHeight="1">
      <c r="F193" s="173"/>
    </row>
    <row r="194" spans="6:6" ht="15.75" customHeight="1">
      <c r="F194" s="173"/>
    </row>
    <row r="195" spans="6:6" ht="15.75" customHeight="1">
      <c r="F195" s="173"/>
    </row>
    <row r="196" spans="6:6" ht="15.75" customHeight="1">
      <c r="F196" s="173"/>
    </row>
    <row r="197" spans="6:6" ht="15.75" customHeight="1">
      <c r="F197" s="173"/>
    </row>
    <row r="198" spans="6:6" ht="15.75" customHeight="1">
      <c r="F198" s="173"/>
    </row>
    <row r="199" spans="6:6" ht="15.75" customHeight="1">
      <c r="F199" s="173"/>
    </row>
    <row r="200" spans="6:6" ht="15.75" customHeight="1">
      <c r="F200" s="173"/>
    </row>
    <row r="201" spans="6:6" ht="15.75" customHeight="1">
      <c r="F201" s="173"/>
    </row>
    <row r="202" spans="6:6" ht="15.75" customHeight="1">
      <c r="F202" s="173"/>
    </row>
    <row r="203" spans="6:6" ht="15.75" customHeight="1">
      <c r="F203" s="173"/>
    </row>
    <row r="204" spans="6:6" ht="15.75" customHeight="1">
      <c r="F204" s="173"/>
    </row>
    <row r="205" spans="6:6" ht="15.75" customHeight="1">
      <c r="F205" s="173"/>
    </row>
    <row r="206" spans="6:6" ht="15.75" customHeight="1">
      <c r="F206" s="173"/>
    </row>
    <row r="207" spans="6:6" ht="15.75" customHeight="1">
      <c r="F207" s="173"/>
    </row>
    <row r="208" spans="6:6" ht="15.75" customHeight="1">
      <c r="F208" s="173"/>
    </row>
    <row r="209" spans="6:6" ht="15.75" customHeight="1">
      <c r="F209" s="173"/>
    </row>
    <row r="210" spans="6:6" ht="15.75" customHeight="1">
      <c r="F210" s="173"/>
    </row>
    <row r="211" spans="6:6" ht="15.75" customHeight="1">
      <c r="F211" s="173"/>
    </row>
    <row r="212" spans="6:6" ht="15.75" customHeight="1">
      <c r="F212" s="173"/>
    </row>
    <row r="213" spans="6:6" ht="15.75" customHeight="1">
      <c r="F213" s="173"/>
    </row>
    <row r="214" spans="6:6" ht="15.75" customHeight="1">
      <c r="F214" s="173"/>
    </row>
    <row r="215" spans="6:6" ht="15.75" customHeight="1">
      <c r="F215" s="173"/>
    </row>
    <row r="216" spans="6:6" ht="15.75" customHeight="1">
      <c r="F216" s="173"/>
    </row>
    <row r="217" spans="6:6" ht="15.75" customHeight="1">
      <c r="F217" s="173"/>
    </row>
    <row r="218" spans="6:6" ht="15.75" customHeight="1">
      <c r="F218" s="173"/>
    </row>
    <row r="219" spans="6:6" ht="15.75" customHeight="1">
      <c r="F219" s="173"/>
    </row>
    <row r="220" spans="6:6" ht="15.75" customHeight="1">
      <c r="F220" s="173"/>
    </row>
    <row r="221" spans="6:6" ht="15.75" customHeight="1">
      <c r="F221" s="173"/>
    </row>
    <row r="222" spans="6:6" ht="15.75" customHeight="1">
      <c r="F222" s="173"/>
    </row>
    <row r="223" spans="6:6" ht="15.75" customHeight="1">
      <c r="F223" s="173"/>
    </row>
    <row r="224" spans="6:6" ht="15.75" customHeight="1">
      <c r="F224" s="173"/>
    </row>
    <row r="225" spans="6:6" ht="15.75" customHeight="1">
      <c r="F225" s="173"/>
    </row>
    <row r="226" spans="6:6" ht="15.75" customHeight="1">
      <c r="F226" s="173"/>
    </row>
    <row r="227" spans="6:6" ht="15.75" customHeight="1">
      <c r="F227" s="173"/>
    </row>
    <row r="228" spans="6:6" ht="15.75" customHeight="1">
      <c r="F228" s="173"/>
    </row>
    <row r="229" spans="6:6" ht="15.75" customHeight="1">
      <c r="F229" s="173"/>
    </row>
    <row r="230" spans="6:6" ht="15.75" customHeight="1">
      <c r="F230" s="173"/>
    </row>
    <row r="231" spans="6:6" ht="15.75" customHeight="1">
      <c r="F231" s="173"/>
    </row>
    <row r="232" spans="6:6" ht="15.75" customHeight="1">
      <c r="F232" s="173"/>
    </row>
    <row r="233" spans="6:6" ht="15.75" customHeight="1">
      <c r="F233" s="173"/>
    </row>
    <row r="234" spans="6:6" ht="15.75" customHeight="1">
      <c r="F234" s="173"/>
    </row>
    <row r="235" spans="6:6" ht="15.75" customHeight="1">
      <c r="F235" s="173"/>
    </row>
    <row r="236" spans="6:6" ht="15.75" customHeight="1">
      <c r="F236" s="173"/>
    </row>
    <row r="237" spans="6:6" ht="15.75" customHeight="1">
      <c r="F237" s="173"/>
    </row>
    <row r="238" spans="6:6" ht="15.75" customHeight="1">
      <c r="F238" s="173"/>
    </row>
    <row r="239" spans="6:6" ht="15.75" customHeight="1">
      <c r="F239" s="173"/>
    </row>
    <row r="240" spans="6:6" ht="15.75" customHeight="1">
      <c r="F240" s="173"/>
    </row>
    <row r="241" spans="6:6" ht="15.75" customHeight="1">
      <c r="F241" s="173"/>
    </row>
    <row r="242" spans="6:6" ht="15.75" customHeight="1">
      <c r="F242" s="173"/>
    </row>
    <row r="243" spans="6:6" ht="15.75" customHeight="1">
      <c r="F243" s="173"/>
    </row>
    <row r="244" spans="6:6" ht="15.75" customHeight="1">
      <c r="F244" s="173"/>
    </row>
    <row r="245" spans="6:6" ht="15.75" customHeight="1">
      <c r="F245" s="173"/>
    </row>
    <row r="246" spans="6:6" ht="15.75" customHeight="1">
      <c r="F246" s="173"/>
    </row>
    <row r="247" spans="6:6" ht="15.75" customHeight="1">
      <c r="F247" s="173"/>
    </row>
    <row r="248" spans="6:6" ht="15.75" customHeight="1">
      <c r="F248" s="173"/>
    </row>
    <row r="249" spans="6:6" ht="15.75" customHeight="1">
      <c r="F249" s="173"/>
    </row>
    <row r="250" spans="6:6" ht="15.75" customHeight="1">
      <c r="F250" s="173"/>
    </row>
    <row r="251" spans="6:6" ht="15.75" customHeight="1">
      <c r="F251" s="173"/>
    </row>
    <row r="252" spans="6:6" ht="15.75" customHeight="1">
      <c r="F252" s="173"/>
    </row>
    <row r="253" spans="6:6" ht="15.75" customHeight="1">
      <c r="F253" s="173"/>
    </row>
    <row r="254" spans="6:6" ht="15.75" customHeight="1">
      <c r="F254" s="173"/>
    </row>
    <row r="255" spans="6:6" ht="15.75" customHeight="1">
      <c r="F255" s="173"/>
    </row>
    <row r="256" spans="6:6" ht="15.75" customHeight="1">
      <c r="F256" s="173"/>
    </row>
    <row r="257" spans="6:6" ht="15.75" customHeight="1">
      <c r="F257" s="173"/>
    </row>
    <row r="258" spans="6:6" ht="15.75" customHeight="1">
      <c r="F258" s="173"/>
    </row>
    <row r="259" spans="6:6" ht="15.75" customHeight="1">
      <c r="F259" s="173"/>
    </row>
    <row r="260" spans="6:6" ht="15.75" customHeight="1">
      <c r="F260" s="173"/>
    </row>
    <row r="261" spans="6:6" ht="15.75" customHeight="1">
      <c r="F261" s="173"/>
    </row>
    <row r="262" spans="6:6" ht="15.75" customHeight="1">
      <c r="F262" s="173"/>
    </row>
    <row r="263" spans="6:6" ht="15.75" customHeight="1">
      <c r="F263" s="173"/>
    </row>
    <row r="264" spans="6:6" ht="15.75" customHeight="1">
      <c r="F264" s="173"/>
    </row>
    <row r="265" spans="6:6" ht="15.75" customHeight="1">
      <c r="F265" s="173"/>
    </row>
    <row r="266" spans="6:6" ht="15.75" customHeight="1">
      <c r="F266" s="173"/>
    </row>
    <row r="267" spans="6:6" ht="15.75" customHeight="1">
      <c r="F267" s="173"/>
    </row>
    <row r="268" spans="6:6" ht="15.75" customHeight="1">
      <c r="F268" s="173"/>
    </row>
    <row r="269" spans="6:6" ht="15.75" customHeight="1">
      <c r="F269" s="173"/>
    </row>
    <row r="270" spans="6:6" ht="15.75" customHeight="1">
      <c r="F270" s="173"/>
    </row>
    <row r="271" spans="6:6" ht="15.75" customHeight="1">
      <c r="F271" s="173"/>
    </row>
    <row r="272" spans="6:6" ht="15.75" customHeight="1">
      <c r="F272" s="173"/>
    </row>
    <row r="273" spans="6:6" ht="15.75" customHeight="1">
      <c r="F273" s="173"/>
    </row>
    <row r="274" spans="6:6" ht="15.75" customHeight="1">
      <c r="F274" s="173"/>
    </row>
    <row r="275" spans="6:6" ht="15.75" customHeight="1">
      <c r="F275" s="173"/>
    </row>
    <row r="276" spans="6:6" ht="15.75" customHeight="1">
      <c r="F276" s="173"/>
    </row>
    <row r="277" spans="6:6" ht="15.75" customHeight="1">
      <c r="F277" s="173"/>
    </row>
    <row r="278" spans="6:6" ht="15.75" customHeight="1">
      <c r="F278" s="173"/>
    </row>
    <row r="279" spans="6:6" ht="15.75" customHeight="1">
      <c r="F279" s="173"/>
    </row>
    <row r="280" spans="6:6" ht="15.75" customHeight="1">
      <c r="F280" s="173"/>
    </row>
    <row r="281" spans="6:6" ht="15.75" customHeight="1">
      <c r="F281" s="173"/>
    </row>
    <row r="282" spans="6:6" ht="15.75" customHeight="1">
      <c r="F282" s="173"/>
    </row>
    <row r="283" spans="6:6" ht="15.75" customHeight="1">
      <c r="F283" s="173"/>
    </row>
    <row r="284" spans="6:6" ht="15.75" customHeight="1">
      <c r="F284" s="173"/>
    </row>
    <row r="285" spans="6:6" ht="15.75" customHeight="1">
      <c r="F285" s="173"/>
    </row>
    <row r="286" spans="6:6" ht="15.75" customHeight="1">
      <c r="F286" s="173"/>
    </row>
    <row r="287" spans="6:6" ht="15.75" customHeight="1">
      <c r="F287" s="173"/>
    </row>
    <row r="288" spans="6:6" ht="15.75" customHeight="1">
      <c r="F288" s="173"/>
    </row>
    <row r="289" spans="6:6" ht="15.75" customHeight="1">
      <c r="F289" s="173"/>
    </row>
    <row r="290" spans="6:6" ht="15.75" customHeight="1">
      <c r="F290" s="173"/>
    </row>
    <row r="291" spans="6:6" ht="15.75" customHeight="1">
      <c r="F291" s="173"/>
    </row>
    <row r="292" spans="6:6" ht="15.75" customHeight="1">
      <c r="F292" s="173"/>
    </row>
    <row r="293" spans="6:6" ht="15.75" customHeight="1">
      <c r="F293" s="173"/>
    </row>
    <row r="294" spans="6:6" ht="15.75" customHeight="1">
      <c r="F294" s="173"/>
    </row>
    <row r="295" spans="6:6" ht="15.75" customHeight="1">
      <c r="F295" s="173"/>
    </row>
    <row r="296" spans="6:6" ht="15.75" customHeight="1">
      <c r="F296" s="173"/>
    </row>
    <row r="297" spans="6:6" ht="15.75" customHeight="1">
      <c r="F297" s="173"/>
    </row>
    <row r="298" spans="6:6" ht="15.75" customHeight="1">
      <c r="F298" s="173"/>
    </row>
    <row r="299" spans="6:6" ht="15.75" customHeight="1">
      <c r="F299" s="173"/>
    </row>
    <row r="300" spans="6:6" ht="15.75" customHeight="1">
      <c r="F300" s="173"/>
    </row>
    <row r="301" spans="6:6" ht="15.75" customHeight="1">
      <c r="F301" s="173"/>
    </row>
    <row r="302" spans="6:6" ht="15.75" customHeight="1">
      <c r="F302" s="173"/>
    </row>
    <row r="303" spans="6:6" ht="15.75" customHeight="1">
      <c r="F303" s="173"/>
    </row>
    <row r="304" spans="6:6" ht="15.75" customHeight="1">
      <c r="F304" s="173"/>
    </row>
    <row r="305" spans="6:6" ht="15.75" customHeight="1">
      <c r="F305" s="173"/>
    </row>
    <row r="306" spans="6:6" ht="15.75" customHeight="1">
      <c r="F306" s="173"/>
    </row>
    <row r="307" spans="6:6" ht="15.75" customHeight="1">
      <c r="F307" s="173"/>
    </row>
    <row r="308" spans="6:6" ht="15.75" customHeight="1">
      <c r="F308" s="173"/>
    </row>
    <row r="309" spans="6:6" ht="15.75" customHeight="1">
      <c r="F309" s="173"/>
    </row>
    <row r="310" spans="6:6" ht="15.75" customHeight="1">
      <c r="F310" s="173"/>
    </row>
    <row r="311" spans="6:6" ht="15.75" customHeight="1">
      <c r="F311" s="173"/>
    </row>
    <row r="312" spans="6:6" ht="15.75" customHeight="1">
      <c r="F312" s="173"/>
    </row>
    <row r="313" spans="6:6" ht="15.75" customHeight="1">
      <c r="F313" s="173"/>
    </row>
    <row r="314" spans="6:6" ht="15.75" customHeight="1">
      <c r="F314" s="173"/>
    </row>
    <row r="315" spans="6:6" ht="15.75" customHeight="1">
      <c r="F315" s="173"/>
    </row>
    <row r="316" spans="6:6" ht="15.75" customHeight="1">
      <c r="F316" s="173"/>
    </row>
    <row r="317" spans="6:6" ht="15.75" customHeight="1">
      <c r="F317" s="173"/>
    </row>
    <row r="318" spans="6:6" ht="15.75" customHeight="1">
      <c r="F318" s="173"/>
    </row>
    <row r="319" spans="6:6" ht="15.75" customHeight="1">
      <c r="F319" s="173"/>
    </row>
    <row r="320" spans="6:6" ht="15.75" customHeight="1">
      <c r="F320" s="173"/>
    </row>
    <row r="321" spans="6:6" ht="15.75" customHeight="1">
      <c r="F321" s="173"/>
    </row>
    <row r="322" spans="6:6" ht="15.75" customHeight="1">
      <c r="F322" s="173"/>
    </row>
    <row r="323" spans="6:6" ht="15.75" customHeight="1">
      <c r="F323" s="173"/>
    </row>
    <row r="324" spans="6:6" ht="15.75" customHeight="1">
      <c r="F324" s="173"/>
    </row>
    <row r="325" spans="6:6" ht="15.75" customHeight="1">
      <c r="F325" s="173"/>
    </row>
    <row r="326" spans="6:6" ht="15.75" customHeight="1">
      <c r="F326" s="173"/>
    </row>
    <row r="327" spans="6:6" ht="15.75" customHeight="1">
      <c r="F327" s="173"/>
    </row>
    <row r="328" spans="6:6" ht="15.75" customHeight="1">
      <c r="F328" s="173"/>
    </row>
    <row r="329" spans="6:6" ht="15.75" customHeight="1">
      <c r="F329" s="173"/>
    </row>
    <row r="330" spans="6:6" ht="15.75" customHeight="1">
      <c r="F330" s="173"/>
    </row>
    <row r="331" spans="6:6" ht="15.75" customHeight="1">
      <c r="F331" s="173"/>
    </row>
    <row r="332" spans="6:6" ht="15.75" customHeight="1">
      <c r="F332" s="173"/>
    </row>
    <row r="333" spans="6:6" ht="15.75" customHeight="1">
      <c r="F333" s="173"/>
    </row>
    <row r="334" spans="6:6" ht="15.75" customHeight="1">
      <c r="F334" s="173"/>
    </row>
    <row r="335" spans="6:6" ht="15.75" customHeight="1">
      <c r="F335" s="173"/>
    </row>
    <row r="336" spans="6:6" ht="15.75" customHeight="1">
      <c r="F336" s="173"/>
    </row>
    <row r="337" spans="6:6" ht="15.75" customHeight="1">
      <c r="F337" s="173"/>
    </row>
    <row r="338" spans="6:6" ht="15.75" customHeight="1">
      <c r="F338" s="173"/>
    </row>
    <row r="339" spans="6:6" ht="15.75" customHeight="1">
      <c r="F339" s="173"/>
    </row>
    <row r="340" spans="6:6" ht="15.75" customHeight="1">
      <c r="F340" s="173"/>
    </row>
    <row r="341" spans="6:6" ht="15.75" customHeight="1">
      <c r="F341" s="173"/>
    </row>
    <row r="342" spans="6:6" ht="15.75" customHeight="1">
      <c r="F342" s="173"/>
    </row>
    <row r="343" spans="6:6" ht="15.75" customHeight="1">
      <c r="F343" s="173"/>
    </row>
    <row r="344" spans="6:6" ht="15.75" customHeight="1">
      <c r="F344" s="173"/>
    </row>
    <row r="345" spans="6:6" ht="15.75" customHeight="1">
      <c r="F345" s="173"/>
    </row>
    <row r="346" spans="6:6" ht="15.75" customHeight="1">
      <c r="F346" s="173"/>
    </row>
    <row r="347" spans="6:6" ht="15.75" customHeight="1">
      <c r="F347" s="173"/>
    </row>
    <row r="348" spans="6:6" ht="15.75" customHeight="1">
      <c r="F348" s="173"/>
    </row>
    <row r="349" spans="6:6" ht="15.75" customHeight="1">
      <c r="F349" s="173"/>
    </row>
    <row r="350" spans="6:6" ht="15.75" customHeight="1">
      <c r="F350" s="173"/>
    </row>
    <row r="351" spans="6:6" ht="15.75" customHeight="1">
      <c r="F351" s="173"/>
    </row>
    <row r="352" spans="6:6" ht="15.75" customHeight="1">
      <c r="F352" s="173"/>
    </row>
    <row r="353" spans="6:6" ht="15.75" customHeight="1">
      <c r="F353" s="173"/>
    </row>
    <row r="354" spans="6:6" ht="15.75" customHeight="1">
      <c r="F354" s="173"/>
    </row>
    <row r="355" spans="6:6" ht="15.75" customHeight="1">
      <c r="F355" s="173"/>
    </row>
    <row r="356" spans="6:6" ht="15.75" customHeight="1">
      <c r="F356" s="173"/>
    </row>
    <row r="357" spans="6:6" ht="15.75" customHeight="1">
      <c r="F357" s="173"/>
    </row>
    <row r="358" spans="6:6" ht="15.75" customHeight="1">
      <c r="F358" s="173"/>
    </row>
    <row r="359" spans="6:6" ht="15.75" customHeight="1">
      <c r="F359" s="173"/>
    </row>
    <row r="360" spans="6:6" ht="15.75" customHeight="1">
      <c r="F360" s="173"/>
    </row>
    <row r="361" spans="6:6" ht="15.75" customHeight="1">
      <c r="F361" s="173"/>
    </row>
    <row r="362" spans="6:6" ht="15.75" customHeight="1">
      <c r="F362" s="173"/>
    </row>
    <row r="363" spans="6:6" ht="15.75" customHeight="1">
      <c r="F363" s="173"/>
    </row>
    <row r="364" spans="6:6" ht="15.75" customHeight="1">
      <c r="F364" s="173"/>
    </row>
    <row r="365" spans="6:6" ht="15.75" customHeight="1">
      <c r="F365" s="173"/>
    </row>
    <row r="366" spans="6:6" ht="15.75" customHeight="1">
      <c r="F366" s="173"/>
    </row>
    <row r="367" spans="6:6" ht="15.75" customHeight="1">
      <c r="F367" s="173"/>
    </row>
    <row r="368" spans="6:6" ht="15.75" customHeight="1">
      <c r="F368" s="173"/>
    </row>
    <row r="369" spans="6:6" ht="15.75" customHeight="1">
      <c r="F369" s="173"/>
    </row>
    <row r="370" spans="6:6" ht="15.75" customHeight="1">
      <c r="F370" s="173"/>
    </row>
    <row r="371" spans="6:6" ht="15.75" customHeight="1">
      <c r="F371" s="173"/>
    </row>
    <row r="372" spans="6:6" ht="15.75" customHeight="1">
      <c r="F372" s="173"/>
    </row>
    <row r="373" spans="6:6" ht="15.75" customHeight="1">
      <c r="F373" s="173"/>
    </row>
    <row r="374" spans="6:6" ht="15.75" customHeight="1">
      <c r="F374" s="173"/>
    </row>
    <row r="375" spans="6:6" ht="15.75" customHeight="1">
      <c r="F375" s="173"/>
    </row>
    <row r="376" spans="6:6" ht="15.75" customHeight="1">
      <c r="F376" s="173"/>
    </row>
    <row r="377" spans="6:6" ht="15.75" customHeight="1">
      <c r="F377" s="173"/>
    </row>
    <row r="378" spans="6:6" ht="15.75" customHeight="1">
      <c r="F378" s="173"/>
    </row>
    <row r="379" spans="6:6" ht="15.75" customHeight="1">
      <c r="F379" s="173"/>
    </row>
    <row r="380" spans="6:6" ht="15.75" customHeight="1">
      <c r="F380" s="173"/>
    </row>
    <row r="381" spans="6:6" ht="15.75" customHeight="1">
      <c r="F381" s="173"/>
    </row>
    <row r="382" spans="6:6" ht="15.75" customHeight="1">
      <c r="F382" s="173"/>
    </row>
    <row r="383" spans="6:6" ht="15.75" customHeight="1">
      <c r="F383" s="173"/>
    </row>
    <row r="384" spans="6:6" ht="15.75" customHeight="1">
      <c r="F384" s="173"/>
    </row>
    <row r="385" spans="6:6" ht="15.75" customHeight="1">
      <c r="F385" s="173"/>
    </row>
    <row r="386" spans="6:6" ht="15.75" customHeight="1">
      <c r="F386" s="173"/>
    </row>
    <row r="387" spans="6:6" ht="15.75" customHeight="1">
      <c r="F387" s="173"/>
    </row>
    <row r="388" spans="6:6" ht="15.75" customHeight="1">
      <c r="F388" s="173"/>
    </row>
    <row r="389" spans="6:6" ht="15.75" customHeight="1">
      <c r="F389" s="173"/>
    </row>
    <row r="390" spans="6:6" ht="15.75" customHeight="1">
      <c r="F390" s="173"/>
    </row>
    <row r="391" spans="6:6" ht="15.75" customHeight="1">
      <c r="F391" s="173"/>
    </row>
    <row r="392" spans="6:6" ht="15.75" customHeight="1">
      <c r="F392" s="173"/>
    </row>
    <row r="393" spans="6:6" ht="15.75" customHeight="1">
      <c r="F393" s="173"/>
    </row>
    <row r="394" spans="6:6" ht="15.75" customHeight="1">
      <c r="F394" s="173"/>
    </row>
    <row r="395" spans="6:6" ht="15.75" customHeight="1">
      <c r="F395" s="173"/>
    </row>
    <row r="396" spans="6:6" ht="15.75" customHeight="1">
      <c r="F396" s="173"/>
    </row>
    <row r="397" spans="6:6" ht="15.75" customHeight="1">
      <c r="F397" s="173"/>
    </row>
    <row r="398" spans="6:6" ht="15.75" customHeight="1">
      <c r="F398" s="173"/>
    </row>
    <row r="399" spans="6:6" ht="15.75" customHeight="1">
      <c r="F399" s="173"/>
    </row>
    <row r="400" spans="6:6" ht="15.75" customHeight="1">
      <c r="F400" s="173"/>
    </row>
    <row r="401" spans="6:6" ht="15.75" customHeight="1">
      <c r="F401" s="173"/>
    </row>
    <row r="402" spans="6:6" ht="15.75" customHeight="1">
      <c r="F402" s="173"/>
    </row>
    <row r="403" spans="6:6" ht="15.75" customHeight="1">
      <c r="F403" s="173"/>
    </row>
    <row r="404" spans="6:6" ht="15.75" customHeight="1">
      <c r="F404" s="173"/>
    </row>
    <row r="405" spans="6:6" ht="15.75" customHeight="1">
      <c r="F405" s="173"/>
    </row>
    <row r="406" spans="6:6" ht="15.75" customHeight="1">
      <c r="F406" s="173"/>
    </row>
    <row r="407" spans="6:6" ht="15.75" customHeight="1">
      <c r="F407" s="173"/>
    </row>
    <row r="408" spans="6:6" ht="15.75" customHeight="1">
      <c r="F408" s="173"/>
    </row>
    <row r="409" spans="6:6" ht="15.75" customHeight="1">
      <c r="F409" s="173"/>
    </row>
    <row r="410" spans="6:6" ht="15.75" customHeight="1">
      <c r="F410" s="173"/>
    </row>
    <row r="411" spans="6:6" ht="15.75" customHeight="1">
      <c r="F411" s="173"/>
    </row>
    <row r="412" spans="6:6" ht="15.75" customHeight="1">
      <c r="F412" s="173"/>
    </row>
    <row r="413" spans="6:6" ht="15.75" customHeight="1">
      <c r="F413" s="173"/>
    </row>
    <row r="414" spans="6:6" ht="15.75" customHeight="1">
      <c r="F414" s="173"/>
    </row>
    <row r="415" spans="6:6" ht="15.75" customHeight="1">
      <c r="F415" s="173"/>
    </row>
    <row r="416" spans="6:6" ht="15.75" customHeight="1">
      <c r="F416" s="173"/>
    </row>
    <row r="417" spans="6:6" ht="15.75" customHeight="1">
      <c r="F417" s="173"/>
    </row>
    <row r="418" spans="6:6" ht="15.75" customHeight="1">
      <c r="F418" s="173"/>
    </row>
    <row r="419" spans="6:6" ht="15.75" customHeight="1">
      <c r="F419" s="173"/>
    </row>
    <row r="420" spans="6:6" ht="15.75" customHeight="1">
      <c r="F420" s="173"/>
    </row>
    <row r="421" spans="6:6" ht="15.75" customHeight="1">
      <c r="F421" s="173"/>
    </row>
    <row r="422" spans="6:6" ht="15.75" customHeight="1">
      <c r="F422" s="173"/>
    </row>
    <row r="423" spans="6:6" ht="15.75" customHeight="1">
      <c r="F423" s="173"/>
    </row>
    <row r="424" spans="6:6" ht="15.75" customHeight="1">
      <c r="F424" s="173"/>
    </row>
    <row r="425" spans="6:6" ht="15.75" customHeight="1">
      <c r="F425" s="173"/>
    </row>
    <row r="426" spans="6:6" ht="15.75" customHeight="1">
      <c r="F426" s="173"/>
    </row>
    <row r="427" spans="6:6" ht="15.75" customHeight="1">
      <c r="F427" s="173"/>
    </row>
    <row r="428" spans="6:6" ht="15.75" customHeight="1">
      <c r="F428" s="173"/>
    </row>
    <row r="429" spans="6:6" ht="15.75" customHeight="1">
      <c r="F429" s="173"/>
    </row>
    <row r="430" spans="6:6" ht="15.75" customHeight="1">
      <c r="F430" s="173"/>
    </row>
    <row r="431" spans="6:6" ht="15.75" customHeight="1">
      <c r="F431" s="173"/>
    </row>
    <row r="432" spans="6:6" ht="15.75" customHeight="1">
      <c r="F432" s="173"/>
    </row>
    <row r="433" spans="6:6" ht="15.75" customHeight="1">
      <c r="F433" s="173"/>
    </row>
    <row r="434" spans="6:6" ht="15.75" customHeight="1">
      <c r="F434" s="173"/>
    </row>
    <row r="435" spans="6:6" ht="15.75" customHeight="1">
      <c r="F435" s="173"/>
    </row>
    <row r="436" spans="6:6" ht="15.75" customHeight="1">
      <c r="F436" s="173"/>
    </row>
    <row r="437" spans="6:6" ht="15.75" customHeight="1">
      <c r="F437" s="173"/>
    </row>
    <row r="438" spans="6:6" ht="15.75" customHeight="1">
      <c r="F438" s="173"/>
    </row>
    <row r="439" spans="6:6" ht="15.75" customHeight="1">
      <c r="F439" s="173"/>
    </row>
    <row r="440" spans="6:6" ht="15.75" customHeight="1">
      <c r="F440" s="173"/>
    </row>
    <row r="441" spans="6:6" ht="15.75" customHeight="1">
      <c r="F441" s="173"/>
    </row>
    <row r="442" spans="6:6" ht="15.75" customHeight="1">
      <c r="F442" s="173"/>
    </row>
    <row r="443" spans="6:6" ht="15.75" customHeight="1">
      <c r="F443" s="173"/>
    </row>
    <row r="444" spans="6:6" ht="15.75" customHeight="1">
      <c r="F444" s="173"/>
    </row>
    <row r="445" spans="6:6" ht="15.75" customHeight="1">
      <c r="F445" s="173"/>
    </row>
    <row r="446" spans="6:6" ht="15.75" customHeight="1">
      <c r="F446" s="173"/>
    </row>
    <row r="447" spans="6:6" ht="15.75" customHeight="1">
      <c r="F447" s="173"/>
    </row>
    <row r="448" spans="6:6" ht="15.75" customHeight="1">
      <c r="F448" s="173"/>
    </row>
    <row r="449" spans="6:6" ht="15.75" customHeight="1">
      <c r="F449" s="173"/>
    </row>
    <row r="450" spans="6:6" ht="15.75" customHeight="1">
      <c r="F450" s="173"/>
    </row>
    <row r="451" spans="6:6" ht="15.75" customHeight="1">
      <c r="F451" s="173"/>
    </row>
    <row r="452" spans="6:6" ht="15.75" customHeight="1">
      <c r="F452" s="173"/>
    </row>
    <row r="453" spans="6:6" ht="15.75" customHeight="1">
      <c r="F453" s="173"/>
    </row>
    <row r="454" spans="6:6" ht="15.75" customHeight="1">
      <c r="F454" s="173"/>
    </row>
    <row r="455" spans="6:6" ht="15.75" customHeight="1">
      <c r="F455" s="173"/>
    </row>
    <row r="456" spans="6:6" ht="15.75" customHeight="1">
      <c r="F456" s="173"/>
    </row>
    <row r="457" spans="6:6" ht="15.75" customHeight="1">
      <c r="F457" s="173"/>
    </row>
    <row r="458" spans="6:6" ht="15.75" customHeight="1">
      <c r="F458" s="173"/>
    </row>
    <row r="459" spans="6:6" ht="15.75" customHeight="1">
      <c r="F459" s="173"/>
    </row>
    <row r="460" spans="6:6" ht="15.75" customHeight="1">
      <c r="F460" s="173"/>
    </row>
    <row r="461" spans="6:6" ht="15.75" customHeight="1">
      <c r="F461" s="173"/>
    </row>
    <row r="462" spans="6:6" ht="15.75" customHeight="1">
      <c r="F462" s="173"/>
    </row>
    <row r="463" spans="6:6" ht="15.75" customHeight="1">
      <c r="F463" s="173"/>
    </row>
    <row r="464" spans="6:6" ht="15.75" customHeight="1">
      <c r="F464" s="173"/>
    </row>
    <row r="465" spans="6:6" ht="15.75" customHeight="1">
      <c r="F465" s="173"/>
    </row>
    <row r="466" spans="6:6" ht="15.75" customHeight="1">
      <c r="F466" s="173"/>
    </row>
    <row r="467" spans="6:6" ht="15.75" customHeight="1">
      <c r="F467" s="173"/>
    </row>
    <row r="468" spans="6:6" ht="15.75" customHeight="1">
      <c r="F468" s="173"/>
    </row>
    <row r="469" spans="6:6" ht="15.75" customHeight="1">
      <c r="F469" s="173"/>
    </row>
    <row r="470" spans="6:6" ht="15.75" customHeight="1">
      <c r="F470" s="173"/>
    </row>
    <row r="471" spans="6:6" ht="15.75" customHeight="1">
      <c r="F471" s="173"/>
    </row>
    <row r="472" spans="6:6" ht="15.75" customHeight="1">
      <c r="F472" s="173"/>
    </row>
    <row r="473" spans="6:6" ht="15.75" customHeight="1">
      <c r="F473" s="173"/>
    </row>
    <row r="474" spans="6:6" ht="15.75" customHeight="1">
      <c r="F474" s="173"/>
    </row>
    <row r="475" spans="6:6" ht="15.75" customHeight="1">
      <c r="F475" s="173"/>
    </row>
    <row r="476" spans="6:6" ht="15.75" customHeight="1">
      <c r="F476" s="173"/>
    </row>
    <row r="477" spans="6:6" ht="15.75" customHeight="1">
      <c r="F477" s="173"/>
    </row>
    <row r="478" spans="6:6" ht="15.75" customHeight="1">
      <c r="F478" s="173"/>
    </row>
    <row r="479" spans="6:6" ht="15.75" customHeight="1">
      <c r="F479" s="173"/>
    </row>
    <row r="480" spans="6:6" ht="15.75" customHeight="1">
      <c r="F480" s="173"/>
    </row>
    <row r="481" spans="6:6" ht="15.75" customHeight="1">
      <c r="F481" s="173"/>
    </row>
    <row r="482" spans="6:6" ht="15.75" customHeight="1">
      <c r="F482" s="173"/>
    </row>
    <row r="483" spans="6:6" ht="15.75" customHeight="1">
      <c r="F483" s="173"/>
    </row>
    <row r="484" spans="6:6" ht="15.75" customHeight="1">
      <c r="F484" s="173"/>
    </row>
    <row r="485" spans="6:6" ht="15.75" customHeight="1">
      <c r="F485" s="173"/>
    </row>
    <row r="486" spans="6:6" ht="15.75" customHeight="1">
      <c r="F486" s="173"/>
    </row>
    <row r="487" spans="6:6" ht="15.75" customHeight="1">
      <c r="F487" s="173"/>
    </row>
    <row r="488" spans="6:6" ht="15.75" customHeight="1">
      <c r="F488" s="173"/>
    </row>
    <row r="489" spans="6:6" ht="15.75" customHeight="1">
      <c r="F489" s="173"/>
    </row>
    <row r="490" spans="6:6" ht="15.75" customHeight="1">
      <c r="F490" s="173"/>
    </row>
    <row r="491" spans="6:6" ht="15.75" customHeight="1">
      <c r="F491" s="173"/>
    </row>
    <row r="492" spans="6:6" ht="15.75" customHeight="1">
      <c r="F492" s="173"/>
    </row>
    <row r="493" spans="6:6" ht="15.75" customHeight="1">
      <c r="F493" s="173"/>
    </row>
    <row r="494" spans="6:6" ht="15.75" customHeight="1">
      <c r="F494" s="173"/>
    </row>
    <row r="495" spans="6:6" ht="15.75" customHeight="1">
      <c r="F495" s="173"/>
    </row>
    <row r="496" spans="6:6" ht="15.75" customHeight="1">
      <c r="F496" s="173"/>
    </row>
    <row r="497" spans="6:6" ht="15.75" customHeight="1">
      <c r="F497" s="173"/>
    </row>
    <row r="498" spans="6:6" ht="15.75" customHeight="1">
      <c r="F498" s="173"/>
    </row>
    <row r="499" spans="6:6" ht="15.75" customHeight="1">
      <c r="F499" s="173"/>
    </row>
    <row r="500" spans="6:6" ht="15.75" customHeight="1">
      <c r="F500" s="173"/>
    </row>
    <row r="501" spans="6:6" ht="15.75" customHeight="1">
      <c r="F501" s="173"/>
    </row>
    <row r="502" spans="6:6" ht="15.75" customHeight="1">
      <c r="F502" s="173"/>
    </row>
    <row r="503" spans="6:6" ht="15.75" customHeight="1">
      <c r="F503" s="173"/>
    </row>
    <row r="504" spans="6:6" ht="15.75" customHeight="1">
      <c r="F504" s="173"/>
    </row>
    <row r="505" spans="6:6" ht="15.75" customHeight="1">
      <c r="F505" s="173"/>
    </row>
    <row r="506" spans="6:6" ht="15.75" customHeight="1">
      <c r="F506" s="173"/>
    </row>
    <row r="507" spans="6:6" ht="15.75" customHeight="1">
      <c r="F507" s="173"/>
    </row>
    <row r="508" spans="6:6" ht="15.75" customHeight="1">
      <c r="F508" s="173"/>
    </row>
    <row r="509" spans="6:6" ht="15.75" customHeight="1">
      <c r="F509" s="173"/>
    </row>
    <row r="510" spans="6:6" ht="15.75" customHeight="1">
      <c r="F510" s="173"/>
    </row>
    <row r="511" spans="6:6" ht="15.75" customHeight="1">
      <c r="F511" s="173"/>
    </row>
    <row r="512" spans="6:6" ht="15.75" customHeight="1">
      <c r="F512" s="173"/>
    </row>
    <row r="513" spans="6:6" ht="15.75" customHeight="1">
      <c r="F513" s="173"/>
    </row>
    <row r="514" spans="6:6" ht="15.75" customHeight="1">
      <c r="F514" s="173"/>
    </row>
    <row r="515" spans="6:6" ht="15.75" customHeight="1">
      <c r="F515" s="173"/>
    </row>
    <row r="516" spans="6:6" ht="15.75" customHeight="1">
      <c r="F516" s="173"/>
    </row>
    <row r="517" spans="6:6" ht="15.75" customHeight="1">
      <c r="F517" s="173"/>
    </row>
    <row r="518" spans="6:6" ht="15.75" customHeight="1">
      <c r="F518" s="173"/>
    </row>
    <row r="519" spans="6:6" ht="15.75" customHeight="1">
      <c r="F519" s="173"/>
    </row>
    <row r="520" spans="6:6" ht="15.75" customHeight="1">
      <c r="F520" s="173"/>
    </row>
    <row r="521" spans="6:6" ht="15.75" customHeight="1">
      <c r="F521" s="173"/>
    </row>
    <row r="522" spans="6:6" ht="15.75" customHeight="1">
      <c r="F522" s="173"/>
    </row>
    <row r="523" spans="6:6" ht="15.75" customHeight="1">
      <c r="F523" s="173"/>
    </row>
    <row r="524" spans="6:6" ht="15.75" customHeight="1">
      <c r="F524" s="173"/>
    </row>
    <row r="525" spans="6:6" ht="15.75" customHeight="1">
      <c r="F525" s="173"/>
    </row>
    <row r="526" spans="6:6" ht="15.75" customHeight="1">
      <c r="F526" s="173"/>
    </row>
    <row r="527" spans="6:6" ht="15.75" customHeight="1">
      <c r="F527" s="173"/>
    </row>
    <row r="528" spans="6:6" ht="15.75" customHeight="1">
      <c r="F528" s="173"/>
    </row>
    <row r="529" spans="6:6" ht="15.75" customHeight="1">
      <c r="F529" s="173"/>
    </row>
    <row r="530" spans="6:6" ht="15.75" customHeight="1">
      <c r="F530" s="173"/>
    </row>
    <row r="531" spans="6:6" ht="15.75" customHeight="1">
      <c r="F531" s="173"/>
    </row>
    <row r="532" spans="6:6" ht="15.75" customHeight="1">
      <c r="F532" s="173"/>
    </row>
    <row r="533" spans="6:6" ht="15.75" customHeight="1">
      <c r="F533" s="173"/>
    </row>
    <row r="534" spans="6:6" ht="15.75" customHeight="1">
      <c r="F534" s="173"/>
    </row>
    <row r="535" spans="6:6" ht="15.75" customHeight="1">
      <c r="F535" s="173"/>
    </row>
    <row r="536" spans="6:6" ht="15.75" customHeight="1">
      <c r="F536" s="173"/>
    </row>
    <row r="537" spans="6:6" ht="15.75" customHeight="1">
      <c r="F537" s="173"/>
    </row>
    <row r="538" spans="6:6" ht="15.75" customHeight="1">
      <c r="F538" s="173"/>
    </row>
    <row r="539" spans="6:6" ht="15.75" customHeight="1">
      <c r="F539" s="173"/>
    </row>
    <row r="540" spans="6:6" ht="15.75" customHeight="1">
      <c r="F540" s="173"/>
    </row>
    <row r="541" spans="6:6" ht="15.75" customHeight="1">
      <c r="F541" s="173"/>
    </row>
    <row r="542" spans="6:6" ht="15.75" customHeight="1">
      <c r="F542" s="173"/>
    </row>
    <row r="543" spans="6:6" ht="15.75" customHeight="1">
      <c r="F543" s="173"/>
    </row>
    <row r="544" spans="6:6" ht="15.75" customHeight="1">
      <c r="F544" s="173"/>
    </row>
    <row r="545" spans="6:6" ht="15.75" customHeight="1">
      <c r="F545" s="173"/>
    </row>
    <row r="546" spans="6:6" ht="15.75" customHeight="1">
      <c r="F546" s="173"/>
    </row>
    <row r="547" spans="6:6" ht="15.75" customHeight="1">
      <c r="F547" s="173"/>
    </row>
    <row r="548" spans="6:6" ht="15.75" customHeight="1">
      <c r="F548" s="173"/>
    </row>
    <row r="549" spans="6:6" ht="15.75" customHeight="1">
      <c r="F549" s="173"/>
    </row>
    <row r="550" spans="6:6" ht="15.75" customHeight="1">
      <c r="F550" s="173"/>
    </row>
    <row r="551" spans="6:6" ht="15.75" customHeight="1">
      <c r="F551" s="173"/>
    </row>
    <row r="552" spans="6:6" ht="15.75" customHeight="1">
      <c r="F552" s="173"/>
    </row>
    <row r="553" spans="6:6" ht="15.75" customHeight="1">
      <c r="F553" s="173"/>
    </row>
    <row r="554" spans="6:6" ht="15.75" customHeight="1">
      <c r="F554" s="173"/>
    </row>
    <row r="555" spans="6:6" ht="15.75" customHeight="1">
      <c r="F555" s="173"/>
    </row>
    <row r="556" spans="6:6" ht="15.75" customHeight="1">
      <c r="F556" s="173"/>
    </row>
    <row r="557" spans="6:6" ht="15.75" customHeight="1">
      <c r="F557" s="173"/>
    </row>
    <row r="558" spans="6:6" ht="15.75" customHeight="1">
      <c r="F558" s="173"/>
    </row>
    <row r="559" spans="6:6" ht="15.75" customHeight="1">
      <c r="F559" s="173"/>
    </row>
    <row r="560" spans="6:6" ht="15.75" customHeight="1">
      <c r="F560" s="173"/>
    </row>
    <row r="561" spans="6:6" ht="15.75" customHeight="1">
      <c r="F561" s="173"/>
    </row>
    <row r="562" spans="6:6" ht="15.75" customHeight="1">
      <c r="F562" s="173"/>
    </row>
    <row r="563" spans="6:6" ht="15.75" customHeight="1">
      <c r="F563" s="173"/>
    </row>
    <row r="564" spans="6:6" ht="15.75" customHeight="1">
      <c r="F564" s="173"/>
    </row>
    <row r="565" spans="6:6" ht="15.75" customHeight="1">
      <c r="F565" s="173"/>
    </row>
    <row r="566" spans="6:6" ht="15.75" customHeight="1">
      <c r="F566" s="173"/>
    </row>
    <row r="567" spans="6:6" ht="15.75" customHeight="1">
      <c r="F567" s="173"/>
    </row>
    <row r="568" spans="6:6" ht="15.75" customHeight="1">
      <c r="F568" s="173"/>
    </row>
    <row r="569" spans="6:6" ht="15.75" customHeight="1">
      <c r="F569" s="173"/>
    </row>
    <row r="570" spans="6:6" ht="15.75" customHeight="1">
      <c r="F570" s="173"/>
    </row>
    <row r="571" spans="6:6" ht="15.75" customHeight="1">
      <c r="F571" s="173"/>
    </row>
    <row r="572" spans="6:6" ht="15.75" customHeight="1">
      <c r="F572" s="173"/>
    </row>
    <row r="573" spans="6:6" ht="15.75" customHeight="1">
      <c r="F573" s="173"/>
    </row>
    <row r="574" spans="6:6" ht="15.75" customHeight="1">
      <c r="F574" s="173"/>
    </row>
    <row r="575" spans="6:6" ht="15.75" customHeight="1">
      <c r="F575" s="173"/>
    </row>
    <row r="576" spans="6:6" ht="15.75" customHeight="1">
      <c r="F576" s="173"/>
    </row>
    <row r="577" spans="6:6" ht="15.75" customHeight="1">
      <c r="F577" s="173"/>
    </row>
    <row r="578" spans="6:6" ht="15.75" customHeight="1">
      <c r="F578" s="173"/>
    </row>
    <row r="579" spans="6:6" ht="15.75" customHeight="1">
      <c r="F579" s="173"/>
    </row>
    <row r="580" spans="6:6" ht="15.75" customHeight="1">
      <c r="F580" s="173"/>
    </row>
    <row r="581" spans="6:6" ht="15.75" customHeight="1">
      <c r="F581" s="173"/>
    </row>
    <row r="582" spans="6:6" ht="15.75" customHeight="1">
      <c r="F582" s="173"/>
    </row>
    <row r="583" spans="6:6" ht="15.75" customHeight="1">
      <c r="F583" s="173"/>
    </row>
    <row r="584" spans="6:6" ht="15.75" customHeight="1">
      <c r="F584" s="173"/>
    </row>
    <row r="585" spans="6:6" ht="15.75" customHeight="1">
      <c r="F585" s="173"/>
    </row>
    <row r="586" spans="6:6" ht="15.75" customHeight="1">
      <c r="F586" s="173"/>
    </row>
    <row r="587" spans="6:6" ht="15.75" customHeight="1">
      <c r="F587" s="173"/>
    </row>
    <row r="588" spans="6:6" ht="15.75" customHeight="1">
      <c r="F588" s="173"/>
    </row>
    <row r="589" spans="6:6" ht="15.75" customHeight="1">
      <c r="F589" s="173"/>
    </row>
    <row r="590" spans="6:6" ht="15.75" customHeight="1">
      <c r="F590" s="173"/>
    </row>
    <row r="591" spans="6:6" ht="15.75" customHeight="1">
      <c r="F591" s="173"/>
    </row>
    <row r="592" spans="6:6" ht="15.75" customHeight="1">
      <c r="F592" s="173"/>
    </row>
    <row r="593" spans="6:6" ht="15.75" customHeight="1">
      <c r="F593" s="173"/>
    </row>
    <row r="594" spans="6:6" ht="15.75" customHeight="1">
      <c r="F594" s="173"/>
    </row>
    <row r="595" spans="6:6" ht="15.75" customHeight="1">
      <c r="F595" s="173"/>
    </row>
    <row r="596" spans="6:6" ht="15.75" customHeight="1">
      <c r="F596" s="173"/>
    </row>
    <row r="597" spans="6:6" ht="15.75" customHeight="1">
      <c r="F597" s="173"/>
    </row>
    <row r="598" spans="6:6" ht="15.75" customHeight="1">
      <c r="F598" s="173"/>
    </row>
    <row r="599" spans="6:6" ht="15.75" customHeight="1">
      <c r="F599" s="173"/>
    </row>
    <row r="600" spans="6:6" ht="15.75" customHeight="1">
      <c r="F600" s="173"/>
    </row>
    <row r="601" spans="6:6" ht="15.75" customHeight="1">
      <c r="F601" s="173"/>
    </row>
    <row r="602" spans="6:6" ht="15.75" customHeight="1">
      <c r="F602" s="173"/>
    </row>
    <row r="603" spans="6:6" ht="15.75" customHeight="1">
      <c r="F603" s="173"/>
    </row>
    <row r="604" spans="6:6" ht="15.75" customHeight="1">
      <c r="F604" s="173"/>
    </row>
    <row r="605" spans="6:6" ht="15.75" customHeight="1">
      <c r="F605" s="173"/>
    </row>
    <row r="606" spans="6:6" ht="15.75" customHeight="1">
      <c r="F606" s="173"/>
    </row>
    <row r="607" spans="6:6" ht="15.75" customHeight="1">
      <c r="F607" s="173"/>
    </row>
    <row r="608" spans="6:6" ht="15.75" customHeight="1">
      <c r="F608" s="173"/>
    </row>
    <row r="609" spans="6:6" ht="15.75" customHeight="1">
      <c r="F609" s="173"/>
    </row>
    <row r="610" spans="6:6" ht="15.75" customHeight="1">
      <c r="F610" s="173"/>
    </row>
    <row r="611" spans="6:6" ht="15.75" customHeight="1">
      <c r="F611" s="173"/>
    </row>
    <row r="612" spans="6:6" ht="15.75" customHeight="1">
      <c r="F612" s="173"/>
    </row>
    <row r="613" spans="6:6" ht="15.75" customHeight="1">
      <c r="F613" s="173"/>
    </row>
    <row r="614" spans="6:6" ht="15.75" customHeight="1">
      <c r="F614" s="173"/>
    </row>
    <row r="615" spans="6:6" ht="15.75" customHeight="1">
      <c r="F615" s="173"/>
    </row>
    <row r="616" spans="6:6" ht="15.75" customHeight="1">
      <c r="F616" s="173"/>
    </row>
    <row r="617" spans="6:6" ht="15.75" customHeight="1">
      <c r="F617" s="173"/>
    </row>
    <row r="618" spans="6:6" ht="15.75" customHeight="1">
      <c r="F618" s="173"/>
    </row>
    <row r="619" spans="6:6" ht="15.75" customHeight="1">
      <c r="F619" s="173"/>
    </row>
    <row r="620" spans="6:6" ht="15.75" customHeight="1">
      <c r="F620" s="173"/>
    </row>
    <row r="621" spans="6:6" ht="15.75" customHeight="1">
      <c r="F621" s="173"/>
    </row>
    <row r="622" spans="6:6" ht="15.75" customHeight="1">
      <c r="F622" s="173"/>
    </row>
    <row r="623" spans="6:6" ht="15.75" customHeight="1">
      <c r="F623" s="173"/>
    </row>
    <row r="624" spans="6:6" ht="15.75" customHeight="1">
      <c r="F624" s="173"/>
    </row>
    <row r="625" spans="6:6" ht="15.75" customHeight="1">
      <c r="F625" s="173"/>
    </row>
    <row r="626" spans="6:6" ht="15.75" customHeight="1">
      <c r="F626" s="173"/>
    </row>
    <row r="627" spans="6:6" ht="15.75" customHeight="1">
      <c r="F627" s="173"/>
    </row>
    <row r="628" spans="6:6" ht="15.75" customHeight="1">
      <c r="F628" s="173"/>
    </row>
    <row r="629" spans="6:6" ht="15.75" customHeight="1">
      <c r="F629" s="173"/>
    </row>
    <row r="630" spans="6:6" ht="15.75" customHeight="1">
      <c r="F630" s="173"/>
    </row>
    <row r="631" spans="6:6" ht="15.75" customHeight="1">
      <c r="F631" s="173"/>
    </row>
    <row r="632" spans="6:6" ht="15.75" customHeight="1">
      <c r="F632" s="173"/>
    </row>
    <row r="633" spans="6:6" ht="15.75" customHeight="1">
      <c r="F633" s="173"/>
    </row>
    <row r="634" spans="6:6" ht="15.75" customHeight="1">
      <c r="F634" s="173"/>
    </row>
    <row r="635" spans="6:6" ht="15.75" customHeight="1">
      <c r="F635" s="173"/>
    </row>
    <row r="636" spans="6:6" ht="15.75" customHeight="1">
      <c r="F636" s="173"/>
    </row>
    <row r="637" spans="6:6" ht="15.75" customHeight="1">
      <c r="F637" s="173"/>
    </row>
    <row r="638" spans="6:6" ht="15.75" customHeight="1">
      <c r="F638" s="173"/>
    </row>
    <row r="639" spans="6:6" ht="15.75" customHeight="1">
      <c r="F639" s="173"/>
    </row>
    <row r="640" spans="6:6" ht="15.75" customHeight="1">
      <c r="F640" s="173"/>
    </row>
    <row r="641" spans="6:6" ht="15.75" customHeight="1">
      <c r="F641" s="173"/>
    </row>
    <row r="642" spans="6:6" ht="15.75" customHeight="1">
      <c r="F642" s="173"/>
    </row>
    <row r="643" spans="6:6" ht="15.75" customHeight="1">
      <c r="F643" s="173"/>
    </row>
    <row r="644" spans="6:6" ht="15.75" customHeight="1">
      <c r="F644" s="173"/>
    </row>
    <row r="645" spans="6:6" ht="15.75" customHeight="1">
      <c r="F645" s="173"/>
    </row>
    <row r="646" spans="6:6" ht="15.75" customHeight="1">
      <c r="F646" s="173"/>
    </row>
    <row r="647" spans="6:6" ht="15.75" customHeight="1">
      <c r="F647" s="173"/>
    </row>
    <row r="648" spans="6:6" ht="15.75" customHeight="1">
      <c r="F648" s="173"/>
    </row>
    <row r="649" spans="6:6" ht="15.75" customHeight="1">
      <c r="F649" s="173"/>
    </row>
    <row r="650" spans="6:6" ht="15.75" customHeight="1">
      <c r="F650" s="173"/>
    </row>
    <row r="651" spans="6:6" ht="15.75" customHeight="1">
      <c r="F651" s="173"/>
    </row>
    <row r="652" spans="6:6" ht="15.75" customHeight="1">
      <c r="F652" s="173"/>
    </row>
    <row r="653" spans="6:6" ht="15.75" customHeight="1">
      <c r="F653" s="173"/>
    </row>
    <row r="654" spans="6:6" ht="15.75" customHeight="1">
      <c r="F654" s="173"/>
    </row>
    <row r="655" spans="6:6" ht="15.75" customHeight="1">
      <c r="F655" s="173"/>
    </row>
    <row r="656" spans="6:6" ht="15.75" customHeight="1">
      <c r="F656" s="173"/>
    </row>
    <row r="657" spans="6:6" ht="15.75" customHeight="1">
      <c r="F657" s="173"/>
    </row>
    <row r="658" spans="6:6" ht="15.75" customHeight="1">
      <c r="F658" s="173"/>
    </row>
    <row r="659" spans="6:6" ht="15.75" customHeight="1">
      <c r="F659" s="173"/>
    </row>
    <row r="660" spans="6:6" ht="15.75" customHeight="1">
      <c r="F660" s="173"/>
    </row>
    <row r="661" spans="6:6" ht="15.75" customHeight="1">
      <c r="F661" s="173"/>
    </row>
    <row r="662" spans="6:6" ht="15.75" customHeight="1">
      <c r="F662" s="173"/>
    </row>
    <row r="663" spans="6:6" ht="15.75" customHeight="1">
      <c r="F663" s="173"/>
    </row>
    <row r="664" spans="6:6" ht="15.75" customHeight="1">
      <c r="F664" s="173"/>
    </row>
    <row r="665" spans="6:6" ht="15.75" customHeight="1">
      <c r="F665" s="173"/>
    </row>
    <row r="666" spans="6:6" ht="15.75" customHeight="1">
      <c r="F666" s="173"/>
    </row>
    <row r="667" spans="6:6" ht="15.75" customHeight="1">
      <c r="F667" s="173"/>
    </row>
    <row r="668" spans="6:6" ht="15.75" customHeight="1">
      <c r="F668" s="173"/>
    </row>
    <row r="669" spans="6:6" ht="15.75" customHeight="1">
      <c r="F669" s="173"/>
    </row>
    <row r="670" spans="6:6" ht="15.75" customHeight="1">
      <c r="F670" s="173"/>
    </row>
    <row r="671" spans="6:6" ht="15.75" customHeight="1">
      <c r="F671" s="173"/>
    </row>
    <row r="672" spans="6:6" ht="15.75" customHeight="1">
      <c r="F672" s="173"/>
    </row>
    <row r="673" spans="6:6" ht="15.75" customHeight="1">
      <c r="F673" s="173"/>
    </row>
    <row r="674" spans="6:6" ht="15.75" customHeight="1">
      <c r="F674" s="173"/>
    </row>
    <row r="675" spans="6:6" ht="15.75" customHeight="1">
      <c r="F675" s="173"/>
    </row>
    <row r="676" spans="6:6" ht="15.75" customHeight="1">
      <c r="F676" s="173"/>
    </row>
    <row r="677" spans="6:6" ht="15.75" customHeight="1">
      <c r="F677" s="173"/>
    </row>
    <row r="678" spans="6:6" ht="15.75" customHeight="1">
      <c r="F678" s="173"/>
    </row>
    <row r="679" spans="6:6" ht="15.75" customHeight="1">
      <c r="F679" s="173"/>
    </row>
    <row r="680" spans="6:6" ht="15.75" customHeight="1">
      <c r="F680" s="173"/>
    </row>
    <row r="681" spans="6:6" ht="15.75" customHeight="1">
      <c r="F681" s="173"/>
    </row>
    <row r="682" spans="6:6" ht="15.75" customHeight="1">
      <c r="F682" s="173"/>
    </row>
    <row r="683" spans="6:6" ht="15.75" customHeight="1">
      <c r="F683" s="173"/>
    </row>
    <row r="684" spans="6:6" ht="15.75" customHeight="1">
      <c r="F684" s="173"/>
    </row>
    <row r="685" spans="6:6" ht="15.75" customHeight="1">
      <c r="F685" s="173"/>
    </row>
    <row r="686" spans="6:6" ht="15.75" customHeight="1">
      <c r="F686" s="173"/>
    </row>
    <row r="687" spans="6:6" ht="15.75" customHeight="1">
      <c r="F687" s="173"/>
    </row>
    <row r="688" spans="6:6" ht="15.75" customHeight="1">
      <c r="F688" s="173"/>
    </row>
    <row r="689" spans="6:6" ht="15.75" customHeight="1">
      <c r="F689" s="173"/>
    </row>
    <row r="690" spans="6:6" ht="15.75" customHeight="1">
      <c r="F690" s="173"/>
    </row>
    <row r="691" spans="6:6" ht="15.75" customHeight="1">
      <c r="F691" s="173"/>
    </row>
    <row r="692" spans="6:6" ht="15.75" customHeight="1">
      <c r="F692" s="173"/>
    </row>
    <row r="693" spans="6:6" ht="15.75" customHeight="1">
      <c r="F693" s="173"/>
    </row>
    <row r="694" spans="6:6" ht="15.75" customHeight="1">
      <c r="F694" s="173"/>
    </row>
    <row r="695" spans="6:6" ht="15.75" customHeight="1">
      <c r="F695" s="173"/>
    </row>
    <row r="696" spans="6:6" ht="15.75" customHeight="1">
      <c r="F696" s="173"/>
    </row>
    <row r="697" spans="6:6" ht="15.75" customHeight="1">
      <c r="F697" s="173"/>
    </row>
    <row r="698" spans="6:6" ht="15.75" customHeight="1">
      <c r="F698" s="173"/>
    </row>
    <row r="699" spans="6:6" ht="15.75" customHeight="1">
      <c r="F699" s="173"/>
    </row>
    <row r="700" spans="6:6" ht="15.75" customHeight="1">
      <c r="F700" s="173"/>
    </row>
    <row r="701" spans="6:6" ht="15.75" customHeight="1">
      <c r="F701" s="173"/>
    </row>
    <row r="702" spans="6:6" ht="15.75" customHeight="1">
      <c r="F702" s="173"/>
    </row>
    <row r="703" spans="6:6" ht="15.75" customHeight="1">
      <c r="F703" s="173"/>
    </row>
    <row r="704" spans="6:6" ht="15.75" customHeight="1">
      <c r="F704" s="173"/>
    </row>
    <row r="705" spans="6:6" ht="15.75" customHeight="1">
      <c r="F705" s="173"/>
    </row>
    <row r="706" spans="6:6" ht="15.75" customHeight="1">
      <c r="F706" s="173"/>
    </row>
    <row r="707" spans="6:6" ht="15.75" customHeight="1">
      <c r="F707" s="173"/>
    </row>
    <row r="708" spans="6:6" ht="15.75" customHeight="1">
      <c r="F708" s="173"/>
    </row>
    <row r="709" spans="6:6" ht="15.75" customHeight="1">
      <c r="F709" s="173"/>
    </row>
    <row r="710" spans="6:6" ht="15.75" customHeight="1">
      <c r="F710" s="173"/>
    </row>
    <row r="711" spans="6:6" ht="15.75" customHeight="1">
      <c r="F711" s="173"/>
    </row>
    <row r="712" spans="6:6" ht="15.75" customHeight="1">
      <c r="F712" s="173"/>
    </row>
    <row r="713" spans="6:6" ht="15.75" customHeight="1">
      <c r="F713" s="173"/>
    </row>
    <row r="714" spans="6:6" ht="15.75" customHeight="1">
      <c r="F714" s="173"/>
    </row>
    <row r="715" spans="6:6" ht="15.75" customHeight="1">
      <c r="F715" s="173"/>
    </row>
    <row r="716" spans="6:6" ht="15.75" customHeight="1">
      <c r="F716" s="173"/>
    </row>
    <row r="717" spans="6:6" ht="15.75" customHeight="1">
      <c r="F717" s="173"/>
    </row>
    <row r="718" spans="6:6" ht="15.75" customHeight="1">
      <c r="F718" s="173"/>
    </row>
    <row r="719" spans="6:6" ht="15.75" customHeight="1">
      <c r="F719" s="173"/>
    </row>
    <row r="720" spans="6:6" ht="15.75" customHeight="1">
      <c r="F720" s="173"/>
    </row>
    <row r="721" spans="6:6" ht="15.75" customHeight="1">
      <c r="F721" s="173"/>
    </row>
    <row r="722" spans="6:6" ht="15.75" customHeight="1">
      <c r="F722" s="173"/>
    </row>
    <row r="723" spans="6:6" ht="15.75" customHeight="1">
      <c r="F723" s="173"/>
    </row>
    <row r="724" spans="6:6" ht="15.75" customHeight="1">
      <c r="F724" s="173"/>
    </row>
    <row r="725" spans="6:6" ht="15.75" customHeight="1">
      <c r="F725" s="173"/>
    </row>
    <row r="726" spans="6:6" ht="15.75" customHeight="1">
      <c r="F726" s="173"/>
    </row>
    <row r="727" spans="6:6" ht="15.75" customHeight="1">
      <c r="F727" s="173"/>
    </row>
    <row r="728" spans="6:6" ht="15.75" customHeight="1">
      <c r="F728" s="173"/>
    </row>
    <row r="729" spans="6:6" ht="15.75" customHeight="1">
      <c r="F729" s="173"/>
    </row>
    <row r="730" spans="6:6" ht="15.75" customHeight="1">
      <c r="F730" s="173"/>
    </row>
    <row r="731" spans="6:6" ht="15.75" customHeight="1">
      <c r="F731" s="173"/>
    </row>
    <row r="732" spans="6:6" ht="15.75" customHeight="1">
      <c r="F732" s="173"/>
    </row>
    <row r="733" spans="6:6" ht="15.75" customHeight="1">
      <c r="F733" s="173"/>
    </row>
    <row r="734" spans="6:6" ht="15.75" customHeight="1">
      <c r="F734" s="173"/>
    </row>
    <row r="735" spans="6:6" ht="15.75" customHeight="1">
      <c r="F735" s="173"/>
    </row>
    <row r="736" spans="6:6" ht="15.75" customHeight="1">
      <c r="F736" s="173"/>
    </row>
    <row r="737" spans="6:6" ht="15.75" customHeight="1">
      <c r="F737" s="173"/>
    </row>
    <row r="738" spans="6:6" ht="15.75" customHeight="1">
      <c r="F738" s="173"/>
    </row>
    <row r="739" spans="6:6" ht="15.75" customHeight="1">
      <c r="F739" s="173"/>
    </row>
    <row r="740" spans="6:6" ht="15.75" customHeight="1">
      <c r="F740" s="173"/>
    </row>
    <row r="741" spans="6:6" ht="15.75" customHeight="1">
      <c r="F741" s="173"/>
    </row>
    <row r="742" spans="6:6" ht="15.75" customHeight="1">
      <c r="F742" s="173"/>
    </row>
    <row r="743" spans="6:6" ht="15.75" customHeight="1">
      <c r="F743" s="173"/>
    </row>
    <row r="744" spans="6:6" ht="15.75" customHeight="1">
      <c r="F744" s="173"/>
    </row>
    <row r="745" spans="6:6" ht="15.75" customHeight="1">
      <c r="F745" s="173"/>
    </row>
    <row r="746" spans="6:6" ht="15.75" customHeight="1">
      <c r="F746" s="173"/>
    </row>
    <row r="747" spans="6:6" ht="15.75" customHeight="1">
      <c r="F747" s="173"/>
    </row>
    <row r="748" spans="6:6" ht="15.75" customHeight="1">
      <c r="F748" s="173"/>
    </row>
    <row r="749" spans="6:6" ht="15.75" customHeight="1">
      <c r="F749" s="173"/>
    </row>
    <row r="750" spans="6:6" ht="15.75" customHeight="1">
      <c r="F750" s="173"/>
    </row>
    <row r="751" spans="6:6" ht="15.75" customHeight="1">
      <c r="F751" s="173"/>
    </row>
    <row r="752" spans="6:6" ht="15.75" customHeight="1">
      <c r="F752" s="173"/>
    </row>
    <row r="753" spans="6:6" ht="15.75" customHeight="1">
      <c r="F753" s="173"/>
    </row>
    <row r="754" spans="6:6" ht="15.75" customHeight="1">
      <c r="F754" s="173"/>
    </row>
    <row r="755" spans="6:6" ht="15.75" customHeight="1">
      <c r="F755" s="173"/>
    </row>
    <row r="756" spans="6:6" ht="15.75" customHeight="1">
      <c r="F756" s="173"/>
    </row>
    <row r="757" spans="6:6" ht="15.75" customHeight="1">
      <c r="F757" s="173"/>
    </row>
    <row r="758" spans="6:6" ht="15.75" customHeight="1">
      <c r="F758" s="173"/>
    </row>
    <row r="759" spans="6:6" ht="15.75" customHeight="1">
      <c r="F759" s="173"/>
    </row>
    <row r="760" spans="6:6" ht="15.75" customHeight="1">
      <c r="F760" s="173"/>
    </row>
    <row r="761" spans="6:6" ht="15.75" customHeight="1">
      <c r="F761" s="173"/>
    </row>
    <row r="762" spans="6:6" ht="15.75" customHeight="1">
      <c r="F762" s="173"/>
    </row>
    <row r="763" spans="6:6" ht="15.75" customHeight="1">
      <c r="F763" s="173"/>
    </row>
    <row r="764" spans="6:6" ht="15.75" customHeight="1">
      <c r="F764" s="173"/>
    </row>
    <row r="765" spans="6:6" ht="15.75" customHeight="1">
      <c r="F765" s="173"/>
    </row>
    <row r="766" spans="6:6" ht="15.75" customHeight="1">
      <c r="F766" s="173"/>
    </row>
    <row r="767" spans="6:6" ht="15.75" customHeight="1">
      <c r="F767" s="173"/>
    </row>
    <row r="768" spans="6:6" ht="15.75" customHeight="1">
      <c r="F768" s="173"/>
    </row>
    <row r="769" spans="6:6" ht="15.75" customHeight="1">
      <c r="F769" s="173"/>
    </row>
    <row r="770" spans="6:6" ht="15.75" customHeight="1">
      <c r="F770" s="173"/>
    </row>
    <row r="771" spans="6:6" ht="15.75" customHeight="1">
      <c r="F771" s="173"/>
    </row>
    <row r="772" spans="6:6" ht="15.75" customHeight="1">
      <c r="F772" s="173"/>
    </row>
    <row r="773" spans="6:6" ht="15.75" customHeight="1">
      <c r="F773" s="173"/>
    </row>
    <row r="774" spans="6:6" ht="15.75" customHeight="1">
      <c r="F774" s="173"/>
    </row>
    <row r="775" spans="6:6" ht="15.75" customHeight="1">
      <c r="F775" s="173"/>
    </row>
    <row r="776" spans="6:6" ht="15.75" customHeight="1">
      <c r="F776" s="173"/>
    </row>
    <row r="777" spans="6:6" ht="15.75" customHeight="1">
      <c r="F777" s="173"/>
    </row>
    <row r="778" spans="6:6" ht="15.75" customHeight="1">
      <c r="F778" s="173"/>
    </row>
    <row r="779" spans="6:6" ht="15.75" customHeight="1">
      <c r="F779" s="173"/>
    </row>
    <row r="780" spans="6:6" ht="15.75" customHeight="1">
      <c r="F780" s="173"/>
    </row>
    <row r="781" spans="6:6" ht="15.75" customHeight="1">
      <c r="F781" s="173"/>
    </row>
    <row r="782" spans="6:6" ht="15.75" customHeight="1">
      <c r="F782" s="173"/>
    </row>
    <row r="783" spans="6:6" ht="15.75" customHeight="1">
      <c r="F783" s="173"/>
    </row>
    <row r="784" spans="6:6" ht="15.75" customHeight="1">
      <c r="F784" s="173"/>
    </row>
    <row r="785" spans="6:6" ht="15.75" customHeight="1">
      <c r="F785" s="173"/>
    </row>
    <row r="786" spans="6:6" ht="15.75" customHeight="1">
      <c r="F786" s="173"/>
    </row>
    <row r="787" spans="6:6" ht="15.75" customHeight="1">
      <c r="F787" s="173"/>
    </row>
    <row r="788" spans="6:6" ht="15.75" customHeight="1">
      <c r="F788" s="173"/>
    </row>
    <row r="789" spans="6:6" ht="15.75" customHeight="1">
      <c r="F789" s="173"/>
    </row>
    <row r="790" spans="6:6" ht="15.75" customHeight="1">
      <c r="F790" s="173"/>
    </row>
    <row r="791" spans="6:6" ht="15.75" customHeight="1">
      <c r="F791" s="173"/>
    </row>
    <row r="792" spans="6:6" ht="15.75" customHeight="1">
      <c r="F792" s="173"/>
    </row>
    <row r="793" spans="6:6" ht="15.75" customHeight="1">
      <c r="F793" s="173"/>
    </row>
    <row r="794" spans="6:6" ht="15.75" customHeight="1">
      <c r="F794" s="173"/>
    </row>
    <row r="795" spans="6:6" ht="15.75" customHeight="1">
      <c r="F795" s="173"/>
    </row>
    <row r="796" spans="6:6" ht="15.75" customHeight="1">
      <c r="F796" s="173"/>
    </row>
    <row r="797" spans="6:6" ht="15.75" customHeight="1">
      <c r="F797" s="173"/>
    </row>
    <row r="798" spans="6:6" ht="15.75" customHeight="1">
      <c r="F798" s="173"/>
    </row>
    <row r="799" spans="6:6" ht="15.75" customHeight="1">
      <c r="F799" s="173"/>
    </row>
    <row r="800" spans="6:6" ht="15.75" customHeight="1">
      <c r="F800" s="173"/>
    </row>
    <row r="801" spans="6:6" ht="15.75" customHeight="1">
      <c r="F801" s="173"/>
    </row>
    <row r="802" spans="6:6" ht="15.75" customHeight="1">
      <c r="F802" s="173"/>
    </row>
    <row r="803" spans="6:6" ht="15.75" customHeight="1">
      <c r="F803" s="173"/>
    </row>
    <row r="804" spans="6:6" ht="15.75" customHeight="1">
      <c r="F804" s="173"/>
    </row>
    <row r="805" spans="6:6" ht="15.75" customHeight="1">
      <c r="F805" s="173"/>
    </row>
    <row r="806" spans="6:6" ht="15.75" customHeight="1">
      <c r="F806" s="173"/>
    </row>
    <row r="807" spans="6:6" ht="15.75" customHeight="1">
      <c r="F807" s="173"/>
    </row>
    <row r="808" spans="6:6" ht="15.75" customHeight="1">
      <c r="F808" s="173"/>
    </row>
    <row r="809" spans="6:6" ht="15.75" customHeight="1">
      <c r="F809" s="173"/>
    </row>
    <row r="810" spans="6:6" ht="15.75" customHeight="1">
      <c r="F810" s="173"/>
    </row>
    <row r="811" spans="6:6" ht="15.75" customHeight="1">
      <c r="F811" s="173"/>
    </row>
    <row r="812" spans="6:6" ht="15.75" customHeight="1">
      <c r="F812" s="173"/>
    </row>
    <row r="813" spans="6:6" ht="15.75" customHeight="1">
      <c r="F813" s="173"/>
    </row>
    <row r="814" spans="6:6" ht="15.75" customHeight="1">
      <c r="F814" s="173"/>
    </row>
    <row r="815" spans="6:6" ht="15.75" customHeight="1">
      <c r="F815" s="173"/>
    </row>
    <row r="816" spans="6:6" ht="15.75" customHeight="1">
      <c r="F816" s="173"/>
    </row>
    <row r="817" spans="6:6" ht="15.75" customHeight="1">
      <c r="F817" s="173"/>
    </row>
    <row r="818" spans="6:6" ht="15.75" customHeight="1">
      <c r="F818" s="173"/>
    </row>
    <row r="819" spans="6:6" ht="15.75" customHeight="1">
      <c r="F819" s="173"/>
    </row>
    <row r="820" spans="6:6" ht="15.75" customHeight="1">
      <c r="F820" s="173"/>
    </row>
    <row r="821" spans="6:6" ht="15.75" customHeight="1">
      <c r="F821" s="173"/>
    </row>
    <row r="822" spans="6:6" ht="15.75" customHeight="1">
      <c r="F822" s="173"/>
    </row>
    <row r="823" spans="6:6" ht="15.75" customHeight="1">
      <c r="F823" s="173"/>
    </row>
    <row r="824" spans="6:6" ht="15.75" customHeight="1">
      <c r="F824" s="173"/>
    </row>
    <row r="825" spans="6:6" ht="15.75" customHeight="1">
      <c r="F825" s="173"/>
    </row>
    <row r="826" spans="6:6" ht="15.75" customHeight="1">
      <c r="F826" s="173"/>
    </row>
    <row r="827" spans="6:6" ht="15.75" customHeight="1">
      <c r="F827" s="173"/>
    </row>
    <row r="828" spans="6:6" ht="15.75" customHeight="1">
      <c r="F828" s="173"/>
    </row>
    <row r="829" spans="6:6" ht="15.75" customHeight="1">
      <c r="F829" s="173"/>
    </row>
    <row r="830" spans="6:6" ht="15.75" customHeight="1">
      <c r="F830" s="173"/>
    </row>
    <row r="831" spans="6:6" ht="15.75" customHeight="1">
      <c r="F831" s="173"/>
    </row>
    <row r="832" spans="6:6" ht="15.75" customHeight="1">
      <c r="F832" s="173"/>
    </row>
    <row r="833" spans="6:6" ht="15.75" customHeight="1">
      <c r="F833" s="173"/>
    </row>
    <row r="834" spans="6:6" ht="15.75" customHeight="1">
      <c r="F834" s="173"/>
    </row>
    <row r="835" spans="6:6" ht="15.75" customHeight="1">
      <c r="F835" s="173"/>
    </row>
    <row r="836" spans="6:6" ht="15.75" customHeight="1">
      <c r="F836" s="173"/>
    </row>
    <row r="837" spans="6:6" ht="15.75" customHeight="1">
      <c r="F837" s="173"/>
    </row>
    <row r="838" spans="6:6" ht="15.75" customHeight="1">
      <c r="F838" s="173"/>
    </row>
    <row r="839" spans="6:6" ht="15.75" customHeight="1">
      <c r="F839" s="173"/>
    </row>
    <row r="840" spans="6:6" ht="15.75" customHeight="1">
      <c r="F840" s="173"/>
    </row>
    <row r="841" spans="6:6" ht="15.75" customHeight="1">
      <c r="F841" s="173"/>
    </row>
    <row r="842" spans="6:6" ht="15.75" customHeight="1">
      <c r="F842" s="173"/>
    </row>
    <row r="843" spans="6:6" ht="15.75" customHeight="1">
      <c r="F843" s="173"/>
    </row>
    <row r="844" spans="6:6" ht="15.75" customHeight="1">
      <c r="F844" s="173"/>
    </row>
    <row r="845" spans="6:6" ht="15.75" customHeight="1">
      <c r="F845" s="173"/>
    </row>
    <row r="846" spans="6:6" ht="15.75" customHeight="1">
      <c r="F846" s="173"/>
    </row>
    <row r="847" spans="6:6" ht="15.75" customHeight="1">
      <c r="F847" s="173"/>
    </row>
    <row r="848" spans="6:6" ht="15.75" customHeight="1">
      <c r="F848" s="173"/>
    </row>
    <row r="849" spans="6:6" ht="15.75" customHeight="1">
      <c r="F849" s="173"/>
    </row>
    <row r="850" spans="6:6" ht="15.75" customHeight="1">
      <c r="F850" s="173"/>
    </row>
    <row r="851" spans="6:6" ht="15.75" customHeight="1">
      <c r="F851" s="173"/>
    </row>
    <row r="852" spans="6:6" ht="15.75" customHeight="1">
      <c r="F852" s="173"/>
    </row>
    <row r="853" spans="6:6" ht="15.75" customHeight="1">
      <c r="F853" s="173"/>
    </row>
    <row r="854" spans="6:6" ht="15.75" customHeight="1">
      <c r="F854" s="173"/>
    </row>
    <row r="855" spans="6:6" ht="15.75" customHeight="1">
      <c r="F855" s="173"/>
    </row>
    <row r="856" spans="6:6" ht="15.75" customHeight="1">
      <c r="F856" s="173"/>
    </row>
    <row r="857" spans="6:6" ht="15.75" customHeight="1">
      <c r="F857" s="173"/>
    </row>
    <row r="858" spans="6:6" ht="15.75" customHeight="1">
      <c r="F858" s="173"/>
    </row>
    <row r="859" spans="6:6" ht="15.75" customHeight="1">
      <c r="F859" s="173"/>
    </row>
    <row r="860" spans="6:6" ht="15.75" customHeight="1">
      <c r="F860" s="173"/>
    </row>
    <row r="861" spans="6:6" ht="15.75" customHeight="1">
      <c r="F861" s="173"/>
    </row>
    <row r="862" spans="6:6" ht="15.75" customHeight="1">
      <c r="F862" s="173"/>
    </row>
    <row r="863" spans="6:6" ht="15.75" customHeight="1">
      <c r="F863" s="173"/>
    </row>
    <row r="864" spans="6:6" ht="15.75" customHeight="1">
      <c r="F864" s="173"/>
    </row>
    <row r="865" spans="6:6" ht="15.75" customHeight="1">
      <c r="F865" s="173"/>
    </row>
    <row r="866" spans="6:6" ht="15.75" customHeight="1">
      <c r="F866" s="173"/>
    </row>
    <row r="867" spans="6:6" ht="15.75" customHeight="1">
      <c r="F867" s="173"/>
    </row>
    <row r="868" spans="6:6" ht="15.75" customHeight="1">
      <c r="F868" s="173"/>
    </row>
    <row r="869" spans="6:6" ht="15.75" customHeight="1">
      <c r="F869" s="173"/>
    </row>
    <row r="870" spans="6:6" ht="15.75" customHeight="1">
      <c r="F870" s="173"/>
    </row>
    <row r="871" spans="6:6" ht="15.75" customHeight="1">
      <c r="F871" s="173"/>
    </row>
    <row r="872" spans="6:6" ht="15.75" customHeight="1">
      <c r="F872" s="173"/>
    </row>
    <row r="873" spans="6:6" ht="15.75" customHeight="1">
      <c r="F873" s="173"/>
    </row>
    <row r="874" spans="6:6" ht="15.75" customHeight="1">
      <c r="F874" s="173"/>
    </row>
    <row r="875" spans="6:6" ht="15.75" customHeight="1">
      <c r="F875" s="173"/>
    </row>
    <row r="876" spans="6:6" ht="15.75" customHeight="1">
      <c r="F876" s="173"/>
    </row>
    <row r="877" spans="6:6" ht="15.75" customHeight="1">
      <c r="F877" s="173"/>
    </row>
    <row r="878" spans="6:6" ht="15.75" customHeight="1">
      <c r="F878" s="173"/>
    </row>
    <row r="879" spans="6:6" ht="15.75" customHeight="1">
      <c r="F879" s="173"/>
    </row>
    <row r="880" spans="6:6" ht="15.75" customHeight="1">
      <c r="F880" s="173"/>
    </row>
    <row r="881" spans="6:6" ht="15.75" customHeight="1">
      <c r="F881" s="173"/>
    </row>
    <row r="882" spans="6:6" ht="15.75" customHeight="1">
      <c r="F882" s="173"/>
    </row>
    <row r="883" spans="6:6" ht="15.75" customHeight="1">
      <c r="F883" s="173"/>
    </row>
    <row r="884" spans="6:6" ht="15.75" customHeight="1">
      <c r="F884" s="173"/>
    </row>
    <row r="885" spans="6:6" ht="15.75" customHeight="1">
      <c r="F885" s="173"/>
    </row>
    <row r="886" spans="6:6" ht="15.75" customHeight="1">
      <c r="F886" s="173"/>
    </row>
    <row r="887" spans="6:6" ht="15.75" customHeight="1">
      <c r="F887" s="173"/>
    </row>
    <row r="888" spans="6:6" ht="15.75" customHeight="1">
      <c r="F888" s="173"/>
    </row>
    <row r="889" spans="6:6" ht="15.75" customHeight="1">
      <c r="F889" s="173"/>
    </row>
    <row r="890" spans="6:6" ht="15.75" customHeight="1">
      <c r="F890" s="173"/>
    </row>
    <row r="891" spans="6:6" ht="15.75" customHeight="1">
      <c r="F891" s="173"/>
    </row>
    <row r="892" spans="6:6" ht="15.75" customHeight="1">
      <c r="F892" s="173"/>
    </row>
    <row r="893" spans="6:6" ht="15.75" customHeight="1">
      <c r="F893" s="173"/>
    </row>
    <row r="894" spans="6:6" ht="15.75" customHeight="1">
      <c r="F894" s="173"/>
    </row>
    <row r="895" spans="6:6" ht="15.75" customHeight="1">
      <c r="F895" s="173"/>
    </row>
    <row r="896" spans="6:6" ht="15.75" customHeight="1">
      <c r="F896" s="173"/>
    </row>
    <row r="897" spans="6:6" ht="15.75" customHeight="1">
      <c r="F897" s="173"/>
    </row>
    <row r="898" spans="6:6" ht="15.75" customHeight="1">
      <c r="F898" s="173"/>
    </row>
    <row r="899" spans="6:6" ht="15.75" customHeight="1">
      <c r="F899" s="173"/>
    </row>
    <row r="900" spans="6:6" ht="15.75" customHeight="1">
      <c r="F900" s="173"/>
    </row>
    <row r="901" spans="6:6" ht="15.75" customHeight="1">
      <c r="F901" s="173"/>
    </row>
    <row r="902" spans="6:6" ht="15.75" customHeight="1">
      <c r="F902" s="173"/>
    </row>
    <row r="903" spans="6:6" ht="15.75" customHeight="1">
      <c r="F903" s="173"/>
    </row>
    <row r="904" spans="6:6" ht="15.75" customHeight="1">
      <c r="F904" s="173"/>
    </row>
    <row r="905" spans="6:6" ht="15.75" customHeight="1">
      <c r="F905" s="173"/>
    </row>
    <row r="906" spans="6:6" ht="15.75" customHeight="1">
      <c r="F906" s="173"/>
    </row>
    <row r="907" spans="6:6" ht="15.75" customHeight="1">
      <c r="F907" s="173"/>
    </row>
    <row r="908" spans="6:6" ht="15.75" customHeight="1">
      <c r="F908" s="173"/>
    </row>
    <row r="909" spans="6:6" ht="15.75" customHeight="1">
      <c r="F909" s="173"/>
    </row>
    <row r="910" spans="6:6" ht="15.75" customHeight="1">
      <c r="F910" s="173"/>
    </row>
    <row r="911" spans="6:6" ht="15.75" customHeight="1">
      <c r="F911" s="173"/>
    </row>
    <row r="912" spans="6:6" ht="15.75" customHeight="1">
      <c r="F912" s="173"/>
    </row>
    <row r="913" spans="6:6" ht="15.75" customHeight="1">
      <c r="F913" s="173"/>
    </row>
    <row r="914" spans="6:6" ht="15.75" customHeight="1">
      <c r="F914" s="173"/>
    </row>
    <row r="915" spans="6:6" ht="15.75" customHeight="1">
      <c r="F915" s="173"/>
    </row>
    <row r="916" spans="6:6" ht="15.75" customHeight="1">
      <c r="F916" s="173"/>
    </row>
    <row r="917" spans="6:6" ht="15.75" customHeight="1">
      <c r="F917" s="173"/>
    </row>
    <row r="918" spans="6:6" ht="15.75" customHeight="1">
      <c r="F918" s="173"/>
    </row>
    <row r="919" spans="6:6" ht="15.75" customHeight="1">
      <c r="F919" s="173"/>
    </row>
    <row r="920" spans="6:6" ht="15.75" customHeight="1">
      <c r="F920" s="173"/>
    </row>
    <row r="921" spans="6:6" ht="15.75" customHeight="1">
      <c r="F921" s="173"/>
    </row>
    <row r="922" spans="6:6" ht="15.75" customHeight="1">
      <c r="F922" s="173"/>
    </row>
    <row r="923" spans="6:6" ht="15.75" customHeight="1">
      <c r="F923" s="173"/>
    </row>
    <row r="924" spans="6:6" ht="15.75" customHeight="1">
      <c r="F924" s="173"/>
    </row>
    <row r="925" spans="6:6" ht="15.75" customHeight="1">
      <c r="F925" s="173"/>
    </row>
    <row r="926" spans="6:6" ht="15.75" customHeight="1">
      <c r="F926" s="173"/>
    </row>
    <row r="927" spans="6:6" ht="15.75" customHeight="1">
      <c r="F927" s="173"/>
    </row>
    <row r="928" spans="6:6" ht="15.75" customHeight="1">
      <c r="F928" s="173"/>
    </row>
    <row r="929" spans="6:6" ht="15.75" customHeight="1">
      <c r="F929" s="173"/>
    </row>
    <row r="930" spans="6:6" ht="15.75" customHeight="1">
      <c r="F930" s="173"/>
    </row>
    <row r="931" spans="6:6" ht="15.75" customHeight="1">
      <c r="F931" s="173"/>
    </row>
    <row r="932" spans="6:6" ht="15.75" customHeight="1">
      <c r="F932" s="173"/>
    </row>
    <row r="933" spans="6:6" ht="15.75" customHeight="1">
      <c r="F933" s="173"/>
    </row>
    <row r="934" spans="6:6" ht="15.75" customHeight="1">
      <c r="F934" s="173"/>
    </row>
    <row r="935" spans="6:6" ht="15.75" customHeight="1">
      <c r="F935" s="173"/>
    </row>
    <row r="936" spans="6:6" ht="15.75" customHeight="1">
      <c r="F936" s="173"/>
    </row>
    <row r="937" spans="6:6" ht="15.75" customHeight="1">
      <c r="F937" s="173"/>
    </row>
    <row r="938" spans="6:6" ht="15.75" customHeight="1">
      <c r="F938" s="173"/>
    </row>
    <row r="939" spans="6:6" ht="15.75" customHeight="1">
      <c r="F939" s="173"/>
    </row>
    <row r="940" spans="6:6" ht="15.75" customHeight="1">
      <c r="F940" s="173"/>
    </row>
    <row r="941" spans="6:6" ht="15.75" customHeight="1">
      <c r="F941" s="173"/>
    </row>
    <row r="942" spans="6:6" ht="15.75" customHeight="1">
      <c r="F942" s="173"/>
    </row>
    <row r="943" spans="6:6" ht="15.75" customHeight="1">
      <c r="F943" s="173"/>
    </row>
    <row r="944" spans="6:6" ht="15.75" customHeight="1">
      <c r="F944" s="173"/>
    </row>
    <row r="945" spans="6:6" ht="15.75" customHeight="1">
      <c r="F945" s="173"/>
    </row>
    <row r="946" spans="6:6" ht="15.75" customHeight="1">
      <c r="F946" s="173"/>
    </row>
    <row r="947" spans="6:6" ht="15.75" customHeight="1">
      <c r="F947" s="173"/>
    </row>
    <row r="948" spans="6:6" ht="15.75" customHeight="1">
      <c r="F948" s="173"/>
    </row>
    <row r="949" spans="6:6" ht="15.75" customHeight="1">
      <c r="F949" s="173"/>
    </row>
    <row r="950" spans="6:6" ht="15.75" customHeight="1">
      <c r="F950" s="173"/>
    </row>
    <row r="951" spans="6:6" ht="15.75" customHeight="1">
      <c r="F951" s="173"/>
    </row>
    <row r="952" spans="6:6" ht="15.75" customHeight="1">
      <c r="F952" s="173"/>
    </row>
    <row r="953" spans="6:6" ht="15.75" customHeight="1">
      <c r="F953" s="173"/>
    </row>
    <row r="954" spans="6:6" ht="15.75" customHeight="1">
      <c r="F954" s="173"/>
    </row>
    <row r="955" spans="6:6" ht="15.75" customHeight="1">
      <c r="F955" s="173"/>
    </row>
    <row r="956" spans="6:6" ht="15.75" customHeight="1">
      <c r="F956" s="173"/>
    </row>
    <row r="957" spans="6:6" ht="15.75" customHeight="1">
      <c r="F957" s="173"/>
    </row>
    <row r="958" spans="6:6" ht="15.75" customHeight="1">
      <c r="F958" s="173"/>
    </row>
    <row r="959" spans="6:6" ht="15.75" customHeight="1">
      <c r="F959" s="173"/>
    </row>
    <row r="960" spans="6:6" ht="15.75" customHeight="1">
      <c r="F960" s="173"/>
    </row>
    <row r="961" spans="6:6" ht="15.75" customHeight="1">
      <c r="F961" s="173"/>
    </row>
    <row r="962" spans="6:6" ht="15.75" customHeight="1">
      <c r="F962" s="173"/>
    </row>
    <row r="963" spans="6:6" ht="15.75" customHeight="1">
      <c r="F963" s="173"/>
    </row>
    <row r="964" spans="6:6" ht="15.75" customHeight="1">
      <c r="F964" s="173"/>
    </row>
    <row r="965" spans="6:6" ht="15.75" customHeight="1">
      <c r="F965" s="173"/>
    </row>
    <row r="966" spans="6:6" ht="15.75" customHeight="1">
      <c r="F966" s="173"/>
    </row>
    <row r="967" spans="6:6" ht="15.75" customHeight="1">
      <c r="F967" s="173"/>
    </row>
    <row r="968" spans="6:6" ht="15.75" customHeight="1">
      <c r="F968" s="173"/>
    </row>
    <row r="969" spans="6:6" ht="15.75" customHeight="1">
      <c r="F969" s="173"/>
    </row>
    <row r="970" spans="6:6" ht="15.75" customHeight="1">
      <c r="F970" s="173"/>
    </row>
    <row r="971" spans="6:6" ht="15.75" customHeight="1">
      <c r="F971" s="173"/>
    </row>
    <row r="972" spans="6:6" ht="15.75" customHeight="1">
      <c r="F972" s="173"/>
    </row>
    <row r="973" spans="6:6" ht="15.75" customHeight="1">
      <c r="F973" s="173"/>
    </row>
    <row r="974" spans="6:6" ht="15.75" customHeight="1">
      <c r="F974" s="173"/>
    </row>
    <row r="975" spans="6:6" ht="15.75" customHeight="1">
      <c r="F975" s="173"/>
    </row>
    <row r="976" spans="6:6" ht="15.75" customHeight="1">
      <c r="F976" s="173"/>
    </row>
    <row r="977" spans="6:6" ht="15.75" customHeight="1">
      <c r="F977" s="173"/>
    </row>
    <row r="978" spans="6:6" ht="15.75" customHeight="1">
      <c r="F978" s="173"/>
    </row>
    <row r="979" spans="6:6" ht="15.75" customHeight="1">
      <c r="F979" s="173"/>
    </row>
    <row r="980" spans="6:6" ht="15.75" customHeight="1">
      <c r="F980" s="173"/>
    </row>
    <row r="981" spans="6:6" ht="15.75" customHeight="1">
      <c r="F981" s="173"/>
    </row>
    <row r="982" spans="6:6" ht="15.75" customHeight="1">
      <c r="F982" s="173"/>
    </row>
    <row r="983" spans="6:6" ht="15.75" customHeight="1">
      <c r="F983" s="173"/>
    </row>
    <row r="984" spans="6:6" ht="15.75" customHeight="1">
      <c r="F984" s="173"/>
    </row>
    <row r="985" spans="6:6" ht="15.75" customHeight="1">
      <c r="F985" s="173"/>
    </row>
    <row r="986" spans="6:6" ht="15.75" customHeight="1">
      <c r="F986" s="173"/>
    </row>
    <row r="987" spans="6:6" ht="15.75" customHeight="1">
      <c r="F987" s="173"/>
    </row>
    <row r="988" spans="6:6" ht="15.75" customHeight="1">
      <c r="F988" s="173"/>
    </row>
    <row r="989" spans="6:6" ht="15.75" customHeight="1">
      <c r="F989" s="173"/>
    </row>
    <row r="990" spans="6:6" ht="15.75" customHeight="1">
      <c r="F990" s="173"/>
    </row>
    <row r="991" spans="6:6" ht="15.75" customHeight="1">
      <c r="F991" s="173"/>
    </row>
    <row r="992" spans="6:6" ht="15.75" customHeight="1">
      <c r="F992" s="173"/>
    </row>
    <row r="993" spans="6:6" ht="15.75" customHeight="1">
      <c r="F993" s="173"/>
    </row>
    <row r="994" spans="6:6" ht="15.75" customHeight="1">
      <c r="F994" s="173"/>
    </row>
    <row r="995" spans="6:6" ht="15.75" customHeight="1">
      <c r="F995" s="173"/>
    </row>
    <row r="996" spans="6:6" ht="15.75" customHeight="1">
      <c r="F996" s="173"/>
    </row>
    <row r="997" spans="6:6" ht="15.75" customHeight="1">
      <c r="F997" s="173"/>
    </row>
    <row r="998" spans="6:6" ht="15.75" customHeight="1">
      <c r="F998" s="173"/>
    </row>
    <row r="999" spans="6:6" ht="15.75" customHeight="1">
      <c r="F999" s="173"/>
    </row>
    <row r="1000" spans="6:6" ht="15.75" customHeight="1">
      <c r="F1000" s="17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4.25"/>
  <cols>
    <col min="1" max="1" width="31.5" style="4" customWidth="1"/>
    <col min="2" max="2" width="18.125" style="4" customWidth="1"/>
    <col min="3" max="3" width="18.125" style="4" bestFit="1" customWidth="1"/>
    <col min="4" max="4" width="4.75" style="4" bestFit="1" customWidth="1"/>
    <col min="5" max="5" width="9.875" style="4" customWidth="1"/>
    <col min="6" max="6" width="7.875" style="4" customWidth="1"/>
    <col min="7" max="7" width="17.875" style="4" bestFit="1" customWidth="1"/>
    <col min="8" max="8" width="15.875" style="4" bestFit="1" customWidth="1"/>
    <col min="9" max="9" width="20.125" style="4" customWidth="1"/>
    <col min="10" max="10" width="16.25" style="4" bestFit="1" customWidth="1"/>
    <col min="11" max="16384" width="11" style="4"/>
  </cols>
  <sheetData>
    <row r="1" spans="1:10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3" t="s">
        <v>23</v>
      </c>
      <c r="I1" s="3" t="s">
        <v>24</v>
      </c>
    </row>
    <row r="2" spans="1:10" s="19" customFormat="1">
      <c r="A2" s="13" t="s">
        <v>27</v>
      </c>
      <c r="B2" s="14">
        <v>43952</v>
      </c>
      <c r="C2" s="14">
        <v>44104</v>
      </c>
      <c r="D2" s="15">
        <f t="shared" ref="D2:D43" si="0">+DAYS360(B2,C2)</f>
        <v>149</v>
      </c>
      <c r="E2" s="16" t="s">
        <v>28</v>
      </c>
      <c r="F2" s="17">
        <v>4.48E-2</v>
      </c>
      <c r="G2" s="18">
        <f>+CREDITO!I25/4</f>
        <v>3178725012.890625</v>
      </c>
      <c r="H2" s="18">
        <f t="shared" ref="H2:H43" si="1">FV(F2,D2/360,,G2,0)*-1</f>
        <v>3236909627.9103832</v>
      </c>
      <c r="I2" s="18">
        <f>+H2-G2</f>
        <v>58184615.019758224</v>
      </c>
    </row>
    <row r="3" spans="1:10" s="19" customFormat="1">
      <c r="A3" s="20" t="s">
        <v>31</v>
      </c>
      <c r="B3" s="14">
        <v>43952</v>
      </c>
      <c r="C3" s="14">
        <v>44104</v>
      </c>
      <c r="D3" s="15">
        <f t="shared" si="0"/>
        <v>149</v>
      </c>
      <c r="E3" s="16" t="s">
        <v>32</v>
      </c>
      <c r="F3" s="17">
        <v>4.48E-2</v>
      </c>
      <c r="G3" s="18">
        <v>3178725012.890625</v>
      </c>
      <c r="H3" s="18">
        <f t="shared" si="1"/>
        <v>3236909627.9103832</v>
      </c>
      <c r="I3" s="18">
        <f t="shared" ref="I3:I5" si="2">+H3-G3</f>
        <v>58184615.019758224</v>
      </c>
    </row>
    <row r="4" spans="1:10" s="19" customFormat="1">
      <c r="A4" s="20" t="s">
        <v>34</v>
      </c>
      <c r="B4" s="14">
        <v>43952</v>
      </c>
      <c r="C4" s="14">
        <v>44104</v>
      </c>
      <c r="D4" s="15">
        <f t="shared" si="0"/>
        <v>149</v>
      </c>
      <c r="E4" s="16" t="s">
        <v>28</v>
      </c>
      <c r="F4" s="17">
        <v>4.48E-2</v>
      </c>
      <c r="G4" s="18">
        <v>3178725012.890625</v>
      </c>
      <c r="H4" s="18">
        <f t="shared" si="1"/>
        <v>3236909627.9103832</v>
      </c>
      <c r="I4" s="18">
        <f t="shared" si="2"/>
        <v>58184615.019758224</v>
      </c>
    </row>
    <row r="5" spans="1:10" s="19" customFormat="1">
      <c r="A5" s="20" t="s">
        <v>36</v>
      </c>
      <c r="B5" s="14">
        <v>43952</v>
      </c>
      <c r="C5" s="14">
        <v>44104</v>
      </c>
      <c r="D5" s="15">
        <f t="shared" si="0"/>
        <v>149</v>
      </c>
      <c r="E5" s="16" t="s">
        <v>32</v>
      </c>
      <c r="F5" s="17">
        <v>4.48E-2</v>
      </c>
      <c r="G5" s="18">
        <v>3178725012.890625</v>
      </c>
      <c r="H5" s="18">
        <f t="shared" si="1"/>
        <v>3236909627.9103832</v>
      </c>
      <c r="I5" s="18">
        <f t="shared" si="2"/>
        <v>58184615.019758224</v>
      </c>
      <c r="J5" s="29">
        <f>SUM(I2:I5)</f>
        <v>232738460.0790329</v>
      </c>
    </row>
    <row r="6" spans="1:10" s="12" customFormat="1">
      <c r="A6" s="10"/>
      <c r="B6" s="6"/>
      <c r="C6" s="6"/>
      <c r="D6" s="7"/>
      <c r="E6" s="8"/>
      <c r="F6" s="9"/>
      <c r="G6" s="11"/>
      <c r="H6" s="11"/>
      <c r="I6" s="11"/>
    </row>
    <row r="7" spans="1:10" s="27" customFormat="1">
      <c r="A7" s="21" t="s">
        <v>29</v>
      </c>
      <c r="B7" s="22">
        <v>44109</v>
      </c>
      <c r="C7" s="22">
        <v>44285</v>
      </c>
      <c r="D7" s="23">
        <f t="shared" si="0"/>
        <v>175</v>
      </c>
      <c r="E7" s="24" t="s">
        <v>28</v>
      </c>
      <c r="F7" s="25">
        <v>4.7199999999999999E-2</v>
      </c>
      <c r="G7" s="26">
        <f>+(CREDITO!I26+I2+I3+I4+I5)/4</f>
        <v>2947934626.7385082</v>
      </c>
      <c r="H7" s="26">
        <f t="shared" si="1"/>
        <v>3014772019.1007819</v>
      </c>
      <c r="I7" s="26">
        <f>+H7-G7</f>
        <v>66837392.362273693</v>
      </c>
    </row>
    <row r="8" spans="1:10" s="27" customFormat="1">
      <c r="A8" s="28" t="s">
        <v>30</v>
      </c>
      <c r="B8" s="22">
        <v>44109</v>
      </c>
      <c r="C8" s="22">
        <v>44285</v>
      </c>
      <c r="D8" s="23">
        <f t="shared" si="0"/>
        <v>175</v>
      </c>
      <c r="E8" s="24" t="s">
        <v>28</v>
      </c>
      <c r="F8" s="25">
        <v>4.7199999999999999E-2</v>
      </c>
      <c r="G8" s="26">
        <v>2947934626.7385082</v>
      </c>
      <c r="H8" s="26">
        <f t="shared" si="1"/>
        <v>3014772019.1007819</v>
      </c>
      <c r="I8" s="26">
        <f t="shared" ref="I8:I10" si="3">+H8-G8</f>
        <v>66837392.362273693</v>
      </c>
    </row>
    <row r="9" spans="1:10" s="27" customFormat="1">
      <c r="A9" s="28" t="s">
        <v>34</v>
      </c>
      <c r="B9" s="22">
        <v>44109</v>
      </c>
      <c r="C9" s="22">
        <v>44285</v>
      </c>
      <c r="D9" s="23">
        <f t="shared" si="0"/>
        <v>175</v>
      </c>
      <c r="E9" s="24" t="s">
        <v>28</v>
      </c>
      <c r="F9" s="25">
        <v>4.7199999999999999E-2</v>
      </c>
      <c r="G9" s="26">
        <v>2947934626.7385082</v>
      </c>
      <c r="H9" s="26">
        <f t="shared" si="1"/>
        <v>3014772019.1007819</v>
      </c>
      <c r="I9" s="26">
        <f t="shared" si="3"/>
        <v>66837392.362273693</v>
      </c>
    </row>
    <row r="10" spans="1:10" s="27" customFormat="1">
      <c r="A10" s="28" t="s">
        <v>36</v>
      </c>
      <c r="B10" s="22">
        <v>44109</v>
      </c>
      <c r="C10" s="22">
        <v>44285</v>
      </c>
      <c r="D10" s="23">
        <f t="shared" si="0"/>
        <v>175</v>
      </c>
      <c r="E10" s="24" t="s">
        <v>32</v>
      </c>
      <c r="F10" s="25">
        <v>4.7199999999999999E-2</v>
      </c>
      <c r="G10" s="26">
        <v>2947934626.7385082</v>
      </c>
      <c r="H10" s="26">
        <f t="shared" si="1"/>
        <v>3014772019.1007819</v>
      </c>
      <c r="I10" s="26">
        <f t="shared" si="3"/>
        <v>66837392.362273693</v>
      </c>
      <c r="J10" s="30">
        <f>SUM(I7:I10)</f>
        <v>267349569.44909477</v>
      </c>
    </row>
    <row r="11" spans="1:10" s="12" customFormat="1">
      <c r="A11" s="10"/>
      <c r="B11" s="6"/>
      <c r="C11" s="6"/>
      <c r="D11" s="7"/>
      <c r="E11" s="8"/>
      <c r="F11" s="9"/>
      <c r="G11" s="11"/>
      <c r="H11" s="11"/>
      <c r="I11" s="11"/>
    </row>
    <row r="12" spans="1:10" s="37" customFormat="1">
      <c r="A12" s="31" t="s">
        <v>33</v>
      </c>
      <c r="B12" s="32">
        <v>44291</v>
      </c>
      <c r="C12" s="32">
        <v>44469</v>
      </c>
      <c r="D12" s="33">
        <f t="shared" si="0"/>
        <v>175</v>
      </c>
      <c r="E12" s="34" t="s">
        <v>28</v>
      </c>
      <c r="F12" s="35">
        <v>4.7199999999999999E-2</v>
      </c>
      <c r="G12" s="36">
        <f>(+CREDITO!I27+J10)/3</f>
        <v>3556816537.2121983</v>
      </c>
      <c r="H12" s="36">
        <f>FV(F12,D12/360,,G12,0)*-1</f>
        <v>3637458875.852282</v>
      </c>
      <c r="I12" s="36">
        <f t="shared" ref="I12:I43" si="4">+H12-G12</f>
        <v>80642338.64008379</v>
      </c>
    </row>
    <row r="13" spans="1:10" s="37" customFormat="1">
      <c r="A13" s="31" t="s">
        <v>27</v>
      </c>
      <c r="B13" s="32">
        <v>44291</v>
      </c>
      <c r="C13" s="32">
        <v>44469</v>
      </c>
      <c r="D13" s="33">
        <f t="shared" si="0"/>
        <v>175</v>
      </c>
      <c r="E13" s="34" t="s">
        <v>32</v>
      </c>
      <c r="F13" s="35">
        <v>4.7199999999999999E-2</v>
      </c>
      <c r="G13" s="36">
        <v>3556816537.2121983</v>
      </c>
      <c r="H13" s="36">
        <f t="shared" si="1"/>
        <v>3637458875.852282</v>
      </c>
      <c r="I13" s="36">
        <f t="shared" si="4"/>
        <v>80642338.64008379</v>
      </c>
    </row>
    <row r="14" spans="1:10" s="37" customFormat="1">
      <c r="A14" s="31" t="s">
        <v>35</v>
      </c>
      <c r="B14" s="32">
        <v>44291</v>
      </c>
      <c r="C14" s="32">
        <v>44469</v>
      </c>
      <c r="D14" s="33">
        <f t="shared" si="0"/>
        <v>175</v>
      </c>
      <c r="E14" s="34" t="s">
        <v>28</v>
      </c>
      <c r="F14" s="35">
        <v>4.7199999999999999E-2</v>
      </c>
      <c r="G14" s="36">
        <v>3556816537.2121983</v>
      </c>
      <c r="H14" s="36">
        <f t="shared" si="1"/>
        <v>3637458875.852282</v>
      </c>
      <c r="I14" s="36">
        <f t="shared" si="4"/>
        <v>80642338.64008379</v>
      </c>
      <c r="J14" s="38">
        <f>SUM(I12:I14)</f>
        <v>241927015.92025137</v>
      </c>
    </row>
    <row r="15" spans="1:10" s="12" customFormat="1">
      <c r="A15" s="5"/>
      <c r="B15" s="6"/>
      <c r="C15" s="6"/>
      <c r="D15" s="7"/>
      <c r="E15" s="8"/>
      <c r="F15" s="9"/>
      <c r="G15" s="11"/>
      <c r="H15" s="11"/>
      <c r="I15" s="11"/>
    </row>
    <row r="16" spans="1:10" s="12" customFormat="1">
      <c r="A16" s="5"/>
      <c r="B16" s="6"/>
      <c r="C16" s="6"/>
      <c r="D16" s="7"/>
      <c r="E16" s="8"/>
      <c r="F16" s="9"/>
      <c r="G16" s="11"/>
      <c r="H16" s="11"/>
      <c r="I16" s="11"/>
    </row>
    <row r="17" spans="1:10" s="45" customFormat="1">
      <c r="A17" s="39" t="s">
        <v>27</v>
      </c>
      <c r="B17" s="40">
        <v>44474</v>
      </c>
      <c r="C17" s="40">
        <v>44650</v>
      </c>
      <c r="D17" s="41">
        <f t="shared" si="0"/>
        <v>175</v>
      </c>
      <c r="E17" s="42" t="s">
        <v>32</v>
      </c>
      <c r="F17" s="43">
        <v>4.7199999999999999E-2</v>
      </c>
      <c r="G17" s="44">
        <f>(+CREDITO!I28+J14)/4</f>
        <v>2372281763.355063</v>
      </c>
      <c r="H17" s="44">
        <f>FV(F17,D17/360,,G17,0)*-1</f>
        <v>2426067598.8932991</v>
      </c>
      <c r="I17" s="44">
        <f>+H17-G17</f>
        <v>53785835.538236141</v>
      </c>
    </row>
    <row r="18" spans="1:10" s="45" customFormat="1">
      <c r="A18" s="39" t="s">
        <v>35</v>
      </c>
      <c r="B18" s="40">
        <v>44474</v>
      </c>
      <c r="C18" s="40">
        <v>44650</v>
      </c>
      <c r="D18" s="41">
        <f t="shared" si="0"/>
        <v>175</v>
      </c>
      <c r="E18" s="42" t="s">
        <v>28</v>
      </c>
      <c r="F18" s="43">
        <v>4.7199999999999999E-2</v>
      </c>
      <c r="G18" s="44">
        <v>2372281763.355063</v>
      </c>
      <c r="H18" s="44">
        <f t="shared" si="1"/>
        <v>2426067598.8932991</v>
      </c>
      <c r="I18" s="44">
        <f t="shared" si="4"/>
        <v>53785835.538236141</v>
      </c>
    </row>
    <row r="19" spans="1:10" s="45" customFormat="1">
      <c r="A19" s="39" t="s">
        <v>34</v>
      </c>
      <c r="B19" s="40">
        <v>44474</v>
      </c>
      <c r="C19" s="40">
        <v>44650</v>
      </c>
      <c r="D19" s="41">
        <f t="shared" si="0"/>
        <v>175</v>
      </c>
      <c r="E19" s="42" t="s">
        <v>28</v>
      </c>
      <c r="F19" s="43">
        <v>4.7199999999999999E-2</v>
      </c>
      <c r="G19" s="44">
        <v>2372281763.355063</v>
      </c>
      <c r="H19" s="44">
        <f t="shared" si="1"/>
        <v>2426067598.8932991</v>
      </c>
      <c r="I19" s="44">
        <f t="shared" si="4"/>
        <v>53785835.538236141</v>
      </c>
    </row>
    <row r="20" spans="1:10" s="45" customFormat="1">
      <c r="A20" s="39" t="s">
        <v>37</v>
      </c>
      <c r="B20" s="40">
        <v>44474</v>
      </c>
      <c r="C20" s="40">
        <v>44650</v>
      </c>
      <c r="D20" s="41">
        <f t="shared" si="0"/>
        <v>175</v>
      </c>
      <c r="E20" s="42" t="s">
        <v>28</v>
      </c>
      <c r="F20" s="43">
        <v>4.7199999999999999E-2</v>
      </c>
      <c r="G20" s="44">
        <v>2372281763.355063</v>
      </c>
      <c r="H20" s="44">
        <f t="shared" si="1"/>
        <v>2426067598.8932991</v>
      </c>
      <c r="I20" s="44">
        <f t="shared" si="4"/>
        <v>53785835.538236141</v>
      </c>
      <c r="J20" s="46">
        <f>SUM(I17:I20)</f>
        <v>215143342.15294456</v>
      </c>
    </row>
    <row r="21" spans="1:10" s="12" customFormat="1">
      <c r="A21" s="5"/>
      <c r="B21" s="6"/>
      <c r="C21" s="6"/>
      <c r="D21" s="7"/>
      <c r="E21" s="8"/>
      <c r="F21" s="9"/>
      <c r="G21" s="11"/>
      <c r="H21" s="11"/>
      <c r="I21" s="11"/>
    </row>
    <row r="22" spans="1:10" s="53" customFormat="1">
      <c r="A22" s="47" t="s">
        <v>30</v>
      </c>
      <c r="B22" s="48">
        <v>44656</v>
      </c>
      <c r="C22" s="48">
        <v>44834</v>
      </c>
      <c r="D22" s="49">
        <f t="shared" si="0"/>
        <v>175</v>
      </c>
      <c r="E22" s="50" t="s">
        <v>28</v>
      </c>
      <c r="F22" s="51">
        <v>4.7199999999999999E-2</v>
      </c>
      <c r="G22" s="52">
        <f>(+CREDITO!I29+J20)/3</f>
        <v>2768814458.321815</v>
      </c>
      <c r="H22" s="52">
        <f t="shared" si="1"/>
        <v>2831590727.731132</v>
      </c>
      <c r="I22" s="52">
        <f t="shared" si="4"/>
        <v>62776269.409317017</v>
      </c>
    </row>
    <row r="23" spans="1:10" s="53" customFormat="1">
      <c r="A23" s="47" t="s">
        <v>37</v>
      </c>
      <c r="B23" s="48">
        <v>44656</v>
      </c>
      <c r="C23" s="48">
        <v>44834</v>
      </c>
      <c r="D23" s="49">
        <f t="shared" si="0"/>
        <v>175</v>
      </c>
      <c r="E23" s="50" t="s">
        <v>28</v>
      </c>
      <c r="F23" s="51">
        <v>4.7199999999999999E-2</v>
      </c>
      <c r="G23" s="52">
        <v>2768814458.321815</v>
      </c>
      <c r="H23" s="52">
        <f t="shared" si="1"/>
        <v>2831590727.731132</v>
      </c>
      <c r="I23" s="52">
        <f t="shared" si="4"/>
        <v>62776269.409317017</v>
      </c>
    </row>
    <row r="24" spans="1:10" s="53" customFormat="1">
      <c r="A24" s="54" t="s">
        <v>29</v>
      </c>
      <c r="B24" s="48">
        <v>44656</v>
      </c>
      <c r="C24" s="48">
        <v>44834</v>
      </c>
      <c r="D24" s="49">
        <f t="shared" si="0"/>
        <v>175</v>
      </c>
      <c r="E24" s="50" t="s">
        <v>28</v>
      </c>
      <c r="F24" s="51">
        <v>4.7199999999999999E-2</v>
      </c>
      <c r="G24" s="52">
        <v>2768814458.321815</v>
      </c>
      <c r="H24" s="52">
        <f>FV(F24,D24/360,,G24,0)*-1</f>
        <v>2831590727.731132</v>
      </c>
      <c r="I24" s="52">
        <f>+H24-G24</f>
        <v>62776269.409317017</v>
      </c>
      <c r="J24" s="55">
        <f>SUM(I22:I24)</f>
        <v>188328808.22795105</v>
      </c>
    </row>
    <row r="25" spans="1:10" s="12" customFormat="1">
      <c r="A25" s="5"/>
      <c r="B25" s="6"/>
      <c r="C25" s="6"/>
      <c r="D25" s="7"/>
      <c r="E25" s="8"/>
      <c r="F25" s="9"/>
      <c r="G25" s="11"/>
      <c r="H25" s="11"/>
      <c r="I25" s="11"/>
    </row>
    <row r="26" spans="1:10" s="62" customFormat="1">
      <c r="A26" s="56" t="s">
        <v>30</v>
      </c>
      <c r="B26" s="57">
        <v>44839</v>
      </c>
      <c r="C26" s="57">
        <v>45015</v>
      </c>
      <c r="D26" s="58">
        <f t="shared" si="0"/>
        <v>175</v>
      </c>
      <c r="E26" s="59" t="s">
        <v>28</v>
      </c>
      <c r="F26" s="60">
        <v>4.7199999999999999E-2</v>
      </c>
      <c r="G26" s="61">
        <f>(+CREDITO!I30+J24)/3</f>
        <v>2374576278.784317</v>
      </c>
      <c r="H26" s="61">
        <f t="shared" si="1"/>
        <v>2428414136.9917927</v>
      </c>
      <c r="I26" s="61">
        <f t="shared" si="4"/>
        <v>53837858.207475662</v>
      </c>
    </row>
    <row r="27" spans="1:10" s="62" customFormat="1">
      <c r="A27" s="56" t="s">
        <v>34</v>
      </c>
      <c r="B27" s="57">
        <v>44839</v>
      </c>
      <c r="C27" s="57">
        <v>45015</v>
      </c>
      <c r="D27" s="58">
        <f t="shared" si="0"/>
        <v>175</v>
      </c>
      <c r="E27" s="59" t="s">
        <v>28</v>
      </c>
      <c r="F27" s="60">
        <v>4.7199999999999999E-2</v>
      </c>
      <c r="G27" s="61">
        <v>2374576278.784317</v>
      </c>
      <c r="H27" s="61">
        <f t="shared" si="1"/>
        <v>2428414136.9917927</v>
      </c>
      <c r="I27" s="61">
        <f t="shared" si="4"/>
        <v>53837858.207475662</v>
      </c>
    </row>
    <row r="28" spans="1:10" s="62" customFormat="1">
      <c r="A28" s="56" t="s">
        <v>33</v>
      </c>
      <c r="B28" s="57">
        <v>44839</v>
      </c>
      <c r="C28" s="57">
        <v>45015</v>
      </c>
      <c r="D28" s="58">
        <f t="shared" si="0"/>
        <v>175</v>
      </c>
      <c r="E28" s="59" t="s">
        <v>28</v>
      </c>
      <c r="F28" s="60">
        <v>4.7199999999999999E-2</v>
      </c>
      <c r="G28" s="61">
        <v>2374576278.784317</v>
      </c>
      <c r="H28" s="61">
        <f t="shared" si="1"/>
        <v>2428414136.9917927</v>
      </c>
      <c r="I28" s="61">
        <f t="shared" si="4"/>
        <v>53837858.207475662</v>
      </c>
      <c r="J28" s="63">
        <f>SUM(I26:I28)</f>
        <v>161513574.62242699</v>
      </c>
    </row>
    <row r="29" spans="1:10" s="12" customFormat="1">
      <c r="A29" s="5"/>
      <c r="B29" s="6"/>
      <c r="C29" s="6"/>
      <c r="D29" s="7"/>
      <c r="E29" s="8"/>
      <c r="F29" s="9"/>
      <c r="G29" s="11"/>
      <c r="H29" s="11"/>
      <c r="I29" s="11"/>
    </row>
    <row r="30" spans="1:10" s="45" customFormat="1">
      <c r="A30" s="39" t="s">
        <v>30</v>
      </c>
      <c r="B30" s="40">
        <v>45021</v>
      </c>
      <c r="C30" s="40">
        <v>45199</v>
      </c>
      <c r="D30" s="41">
        <f t="shared" si="0"/>
        <v>175</v>
      </c>
      <c r="E30" s="42" t="s">
        <v>28</v>
      </c>
      <c r="F30" s="43">
        <v>4.7199999999999999E-2</v>
      </c>
      <c r="G30" s="44">
        <f>(+CREDITO!I31+J28)/2</f>
        <v>2970506799.0299635</v>
      </c>
      <c r="H30" s="44">
        <f t="shared" si="1"/>
        <v>3037855961.6066203</v>
      </c>
      <c r="I30" s="44">
        <f t="shared" si="4"/>
        <v>67349162.576656818</v>
      </c>
    </row>
    <row r="31" spans="1:10" s="45" customFormat="1">
      <c r="A31" s="39" t="s">
        <v>37</v>
      </c>
      <c r="B31" s="40">
        <v>45021</v>
      </c>
      <c r="C31" s="40">
        <v>45199</v>
      </c>
      <c r="D31" s="41">
        <f t="shared" si="0"/>
        <v>175</v>
      </c>
      <c r="E31" s="42" t="s">
        <v>28</v>
      </c>
      <c r="F31" s="43">
        <v>4.7199999999999999E-2</v>
      </c>
      <c r="G31" s="44">
        <v>2970506799.0299635</v>
      </c>
      <c r="H31" s="44">
        <f t="shared" si="1"/>
        <v>3037855961.6066203</v>
      </c>
      <c r="I31" s="44">
        <f t="shared" si="4"/>
        <v>67349162.576656818</v>
      </c>
      <c r="J31" s="46">
        <f>SUM(I30:I31)</f>
        <v>134698325.15331364</v>
      </c>
    </row>
    <row r="32" spans="1:10" s="12" customFormat="1">
      <c r="A32" s="5"/>
      <c r="B32" s="6"/>
      <c r="C32" s="6"/>
      <c r="D32" s="7"/>
      <c r="E32" s="8"/>
      <c r="F32" s="9"/>
      <c r="G32" s="11"/>
      <c r="H32" s="11"/>
      <c r="I32" s="11"/>
    </row>
    <row r="33" spans="1:10" s="71" customFormat="1">
      <c r="A33" s="65" t="s">
        <v>31</v>
      </c>
      <c r="B33" s="66">
        <v>45204</v>
      </c>
      <c r="C33" s="66">
        <v>45381</v>
      </c>
      <c r="D33" s="67">
        <f t="shared" si="0"/>
        <v>175</v>
      </c>
      <c r="E33" s="68" t="s">
        <v>32</v>
      </c>
      <c r="F33" s="69">
        <v>4.7199999999999999E-2</v>
      </c>
      <c r="G33" s="70">
        <f>(+CREDITO!I32+J31)/2</f>
        <v>2379149171.9516568</v>
      </c>
      <c r="H33" s="70">
        <f t="shared" si="1"/>
        <v>2433090709.6139221</v>
      </c>
      <c r="I33" s="70">
        <f t="shared" si="4"/>
        <v>53941537.662265301</v>
      </c>
    </row>
    <row r="34" spans="1:10" s="71" customFormat="1">
      <c r="A34" s="65" t="s">
        <v>30</v>
      </c>
      <c r="B34" s="66">
        <v>45204</v>
      </c>
      <c r="C34" s="66">
        <v>45381</v>
      </c>
      <c r="D34" s="67">
        <f t="shared" si="0"/>
        <v>175</v>
      </c>
      <c r="E34" s="68" t="s">
        <v>28</v>
      </c>
      <c r="F34" s="69">
        <v>4.7199999999999999E-2</v>
      </c>
      <c r="G34" s="70">
        <v>2379149171.9516568</v>
      </c>
      <c r="H34" s="70">
        <f t="shared" si="1"/>
        <v>2433090709.6139221</v>
      </c>
      <c r="I34" s="70">
        <f t="shared" si="4"/>
        <v>53941537.662265301</v>
      </c>
      <c r="J34" s="72">
        <f>SUM(I33:I34)</f>
        <v>107883075.3245306</v>
      </c>
    </row>
    <row r="35" spans="1:10" s="12" customFormat="1">
      <c r="A35" s="5"/>
      <c r="B35" s="6"/>
      <c r="C35" s="6"/>
      <c r="D35" s="7"/>
      <c r="E35" s="8"/>
      <c r="F35" s="9"/>
      <c r="G35" s="11"/>
      <c r="H35" s="11"/>
      <c r="I35" s="11"/>
    </row>
    <row r="36" spans="1:10" s="79" customFormat="1">
      <c r="A36" s="73" t="s">
        <v>27</v>
      </c>
      <c r="B36" s="74">
        <v>45387</v>
      </c>
      <c r="C36" s="74">
        <v>45565</v>
      </c>
      <c r="D36" s="75">
        <f t="shared" si="0"/>
        <v>175</v>
      </c>
      <c r="E36" s="76" t="s">
        <v>32</v>
      </c>
      <c r="F36" s="77">
        <v>4.7199999999999999E-2</v>
      </c>
      <c r="G36" s="78">
        <f>(+CREDITO!I33+J34)/2</f>
        <v>1787791544.6935153</v>
      </c>
      <c r="H36" s="78">
        <f>FV(F36,D36/360,,G36,0)*-1</f>
        <v>1828325457.4373121</v>
      </c>
      <c r="I36" s="78">
        <f t="shared" si="4"/>
        <v>40533912.743796825</v>
      </c>
    </row>
    <row r="37" spans="1:10" s="79" customFormat="1">
      <c r="A37" s="73" t="s">
        <v>31</v>
      </c>
      <c r="B37" s="74">
        <v>45387</v>
      </c>
      <c r="C37" s="74">
        <v>45565</v>
      </c>
      <c r="D37" s="75">
        <f t="shared" si="0"/>
        <v>175</v>
      </c>
      <c r="E37" s="76" t="s">
        <v>32</v>
      </c>
      <c r="F37" s="77">
        <v>4.7199999999999999E-2</v>
      </c>
      <c r="G37" s="78">
        <v>1787791544.6935153</v>
      </c>
      <c r="H37" s="78">
        <f t="shared" si="1"/>
        <v>1828325457.4373121</v>
      </c>
      <c r="I37" s="78">
        <f t="shared" si="4"/>
        <v>40533912.743796825</v>
      </c>
      <c r="J37" s="80">
        <f>SUM(I36:I37)</f>
        <v>81067825.487593651</v>
      </c>
    </row>
    <row r="38" spans="1:10" s="12" customFormat="1">
      <c r="A38" s="5"/>
      <c r="B38" s="6"/>
      <c r="C38" s="6"/>
      <c r="D38" s="7"/>
      <c r="E38" s="8"/>
      <c r="F38" s="9"/>
      <c r="G38" s="11"/>
      <c r="H38" s="11"/>
      <c r="I38" s="11"/>
    </row>
    <row r="39" spans="1:10" s="62" customFormat="1">
      <c r="A39" s="56" t="s">
        <v>27</v>
      </c>
      <c r="B39" s="57">
        <v>45570</v>
      </c>
      <c r="C39" s="57">
        <v>45746</v>
      </c>
      <c r="D39" s="58">
        <f t="shared" si="0"/>
        <v>175</v>
      </c>
      <c r="E39" s="59" t="s">
        <v>32</v>
      </c>
      <c r="F39" s="60">
        <v>4.7199999999999999E-2</v>
      </c>
      <c r="G39" s="61">
        <f>(+CREDITO!I34+J37)/2</f>
        <v>1196433917.4312968</v>
      </c>
      <c r="H39" s="61">
        <f t="shared" si="1"/>
        <v>1223560205.2565327</v>
      </c>
      <c r="I39" s="61">
        <f t="shared" si="4"/>
        <v>27126287.825235844</v>
      </c>
    </row>
    <row r="40" spans="1:10" s="62" customFormat="1">
      <c r="A40" s="56" t="s">
        <v>25</v>
      </c>
      <c r="B40" s="57">
        <v>45570</v>
      </c>
      <c r="C40" s="57">
        <v>45746</v>
      </c>
      <c r="D40" s="58">
        <f t="shared" si="0"/>
        <v>175</v>
      </c>
      <c r="E40" s="59" t="s">
        <v>26</v>
      </c>
      <c r="F40" s="60">
        <v>4.7199999999999999E-2</v>
      </c>
      <c r="G40" s="61">
        <v>1196433917.4312968</v>
      </c>
      <c r="H40" s="61">
        <f t="shared" si="1"/>
        <v>1223560205.2565327</v>
      </c>
      <c r="I40" s="61">
        <f t="shared" si="4"/>
        <v>27126287.825235844</v>
      </c>
      <c r="J40" s="63">
        <f>SUM(I39:I40)</f>
        <v>54252575.650471687</v>
      </c>
    </row>
    <row r="41" spans="1:10" s="12" customFormat="1">
      <c r="A41" s="5"/>
      <c r="B41" s="6"/>
      <c r="C41" s="6"/>
      <c r="D41" s="7"/>
      <c r="E41" s="8"/>
      <c r="F41" s="9"/>
      <c r="G41" s="11"/>
      <c r="H41" s="11"/>
      <c r="I41" s="11"/>
    </row>
    <row r="42" spans="1:10" s="12" customFormat="1">
      <c r="A42" s="5" t="s">
        <v>25</v>
      </c>
      <c r="B42" s="6">
        <v>45752</v>
      </c>
      <c r="C42" s="6">
        <v>45930</v>
      </c>
      <c r="D42" s="7">
        <f t="shared" si="0"/>
        <v>175</v>
      </c>
      <c r="E42" s="8" t="s">
        <v>26</v>
      </c>
      <c r="F42" s="9">
        <v>4.7199999999999999E-2</v>
      </c>
      <c r="G42" s="11">
        <f>(+CREDITO!I35+J40)/2</f>
        <v>605076290.16898584</v>
      </c>
      <c r="H42" s="11">
        <f t="shared" si="1"/>
        <v>618794953.07565856</v>
      </c>
      <c r="I42" s="11">
        <f t="shared" si="4"/>
        <v>13718662.906672716</v>
      </c>
      <c r="J42" s="64"/>
    </row>
    <row r="43" spans="1:10" s="12" customFormat="1">
      <c r="A43" s="5" t="s">
        <v>35</v>
      </c>
      <c r="B43" s="6">
        <v>45752</v>
      </c>
      <c r="C43" s="6">
        <v>45930</v>
      </c>
      <c r="D43" s="7">
        <f t="shared" si="0"/>
        <v>175</v>
      </c>
      <c r="E43" s="8" t="s">
        <v>28</v>
      </c>
      <c r="F43" s="9">
        <v>4.7199999999999999E-2</v>
      </c>
      <c r="G43" s="11">
        <v>605076290.16898584</v>
      </c>
      <c r="H43" s="11">
        <f t="shared" si="1"/>
        <v>618794953.07565856</v>
      </c>
      <c r="I43" s="11">
        <f t="shared" si="4"/>
        <v>13718662.906672716</v>
      </c>
      <c r="J43" s="64">
        <f>SUM(I42:I43)</f>
        <v>27437325.813345432</v>
      </c>
    </row>
    <row r="44" spans="1:10" s="12" customFormat="1">
      <c r="A44" s="5"/>
      <c r="B44" s="6"/>
      <c r="C44" s="6"/>
      <c r="D44" s="7"/>
      <c r="E44" s="8"/>
      <c r="F44" s="9"/>
      <c r="G44" s="11"/>
      <c r="H44" s="11"/>
      <c r="I44" s="11"/>
      <c r="J44" s="64"/>
    </row>
    <row r="45" spans="1:10">
      <c r="I45" s="81">
        <f>SUM(I2:I44)</f>
        <v>1712339897.8809566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4" workbookViewId="0">
      <selection activeCell="C19" sqref="C19:D19"/>
    </sheetView>
  </sheetViews>
  <sheetFormatPr baseColWidth="10" defaultRowHeight="14.25"/>
  <cols>
    <col min="1" max="1" width="14.75" style="1" customWidth="1"/>
    <col min="2" max="2" width="14.375" style="1" customWidth="1"/>
    <col min="3" max="3" width="30.625" style="1" bestFit="1" customWidth="1"/>
    <col min="4" max="4" width="18" style="1" bestFit="1" customWidth="1"/>
    <col min="5" max="5" width="18.375" style="1" bestFit="1" customWidth="1"/>
    <col min="6" max="6" width="18" style="1" customWidth="1"/>
    <col min="7" max="7" width="11" style="1"/>
    <col min="8" max="8" width="28.75" style="1" customWidth="1"/>
    <col min="9" max="9" width="15.75" style="1" bestFit="1" customWidth="1"/>
    <col min="10" max="16384" width="11" style="1"/>
  </cols>
  <sheetData>
    <row r="1" spans="1:6" ht="30" customHeight="1"/>
    <row r="2" spans="1:6" s="208" customFormat="1" ht="30">
      <c r="A2" s="206" t="s">
        <v>65</v>
      </c>
      <c r="B2" s="207" t="s">
        <v>64</v>
      </c>
      <c r="C2" s="226" t="s">
        <v>21</v>
      </c>
      <c r="D2" s="226" t="s">
        <v>40</v>
      </c>
      <c r="E2" s="226" t="s">
        <v>23</v>
      </c>
      <c r="F2" s="226" t="s">
        <v>41</v>
      </c>
    </row>
    <row r="3" spans="1:6" ht="52.5" customHeight="1">
      <c r="A3" s="210" t="s">
        <v>42</v>
      </c>
      <c r="B3" s="210" t="s">
        <v>43</v>
      </c>
      <c r="C3" s="211">
        <v>4.48E-2</v>
      </c>
      <c r="D3" s="212">
        <v>12714900051.559999</v>
      </c>
      <c r="E3" s="212">
        <v>12947638511.639999</v>
      </c>
      <c r="F3" s="212">
        <v>232738460.08000001</v>
      </c>
    </row>
    <row r="4" spans="1:6">
      <c r="A4" s="213" t="s">
        <v>44</v>
      </c>
      <c r="B4" s="213" t="s">
        <v>45</v>
      </c>
      <c r="C4" s="214">
        <v>4.7199999999999999E-2</v>
      </c>
      <c r="D4" s="212">
        <v>11791738506.950001</v>
      </c>
      <c r="E4" s="212">
        <v>12059088076.4</v>
      </c>
      <c r="F4" s="212">
        <v>267349569.44999999</v>
      </c>
    </row>
    <row r="5" spans="1:6">
      <c r="A5" s="216" t="s">
        <v>46</v>
      </c>
      <c r="B5" s="216" t="s">
        <v>47</v>
      </c>
      <c r="C5" s="214">
        <v>4.7199999999999999E-2</v>
      </c>
      <c r="D5" s="212">
        <v>10670449611.639999</v>
      </c>
      <c r="E5" s="212">
        <v>10912376627.559999</v>
      </c>
      <c r="F5" s="212">
        <v>241927015.91999999</v>
      </c>
    </row>
    <row r="6" spans="1:6">
      <c r="A6" s="217" t="s">
        <v>48</v>
      </c>
      <c r="B6" s="217" t="s">
        <v>49</v>
      </c>
      <c r="C6" s="214">
        <v>4.7199999999999999E-2</v>
      </c>
      <c r="D6" s="212">
        <v>9489127053.4200001</v>
      </c>
      <c r="E6" s="212">
        <v>9704270395.5699997</v>
      </c>
      <c r="F6" s="212">
        <v>215143342.15000001</v>
      </c>
    </row>
    <row r="7" spans="1:6">
      <c r="A7" s="218" t="s">
        <v>50</v>
      </c>
      <c r="B7" s="218" t="s">
        <v>51</v>
      </c>
      <c r="C7" s="214">
        <v>4.7199999999999999E-2</v>
      </c>
      <c r="D7" s="212">
        <v>8306443374.9700003</v>
      </c>
      <c r="E7" s="212">
        <v>8494772183.1899996</v>
      </c>
      <c r="F7" s="212">
        <v>188328808.22999999</v>
      </c>
    </row>
    <row r="8" spans="1:6">
      <c r="A8" s="219" t="s">
        <v>52</v>
      </c>
      <c r="B8" s="219" t="s">
        <v>53</v>
      </c>
      <c r="C8" s="214">
        <v>4.7199999999999999E-2</v>
      </c>
      <c r="D8" s="212">
        <v>7123728836.3500004</v>
      </c>
      <c r="E8" s="212">
        <v>7285242410.9799995</v>
      </c>
      <c r="F8" s="212">
        <v>161513574.62</v>
      </c>
    </row>
    <row r="9" spans="1:6">
      <c r="A9" s="217" t="s">
        <v>54</v>
      </c>
      <c r="B9" s="217" t="s">
        <v>55</v>
      </c>
      <c r="C9" s="214">
        <v>4.7199999999999999E-2</v>
      </c>
      <c r="D9" s="212">
        <v>5941013598.0600004</v>
      </c>
      <c r="E9" s="212">
        <v>6075711923.21</v>
      </c>
      <c r="F9" s="212">
        <v>134698325.15000001</v>
      </c>
    </row>
    <row r="10" spans="1:6">
      <c r="A10" s="220" t="s">
        <v>56</v>
      </c>
      <c r="B10" s="220" t="s">
        <v>57</v>
      </c>
      <c r="C10" s="214">
        <v>4.7199999999999999E-2</v>
      </c>
      <c r="D10" s="212">
        <v>4758298343.8999996</v>
      </c>
      <c r="E10" s="212">
        <v>4866181419.2299995</v>
      </c>
      <c r="F10" s="212">
        <v>107883075.31999999</v>
      </c>
    </row>
    <row r="11" spans="1:6">
      <c r="A11" s="221" t="s">
        <v>58</v>
      </c>
      <c r="B11" s="221" t="s">
        <v>59</v>
      </c>
      <c r="C11" s="214">
        <v>4.7199999999999999E-2</v>
      </c>
      <c r="D11" s="212">
        <v>3575583089.3899999</v>
      </c>
      <c r="E11" s="212">
        <v>3656650914.8699999</v>
      </c>
      <c r="F11" s="212">
        <v>81067825.489999995</v>
      </c>
    </row>
    <row r="12" spans="1:6">
      <c r="A12" s="219" t="s">
        <v>60</v>
      </c>
      <c r="B12" s="219" t="s">
        <v>61</v>
      </c>
      <c r="C12" s="214">
        <v>4.7199999999999999E-2</v>
      </c>
      <c r="D12" s="212">
        <v>2392867834.8600001</v>
      </c>
      <c r="E12" s="212">
        <v>2447120410.5100002</v>
      </c>
      <c r="F12" s="212">
        <v>54252575.649999999</v>
      </c>
    </row>
    <row r="13" spans="1:6">
      <c r="A13" s="222" t="s">
        <v>62</v>
      </c>
      <c r="B13" s="222" t="s">
        <v>63</v>
      </c>
      <c r="C13" s="214">
        <v>4.7199999999999999E-2</v>
      </c>
      <c r="D13" s="212">
        <v>1210152580.3399999</v>
      </c>
      <c r="E13" s="212">
        <v>1237589906.1500001</v>
      </c>
      <c r="F13" s="212">
        <v>27437325.809999999</v>
      </c>
    </row>
    <row r="14" spans="1:6" ht="15">
      <c r="A14" s="229" t="s">
        <v>66</v>
      </c>
      <c r="B14" s="229"/>
      <c r="C14" s="229"/>
      <c r="D14" s="229"/>
      <c r="E14" s="229"/>
      <c r="F14" s="223">
        <f t="shared" ref="F14" si="0">SUM(F3:F13)</f>
        <v>1712339897.8699999</v>
      </c>
    </row>
    <row r="19" spans="3:4">
      <c r="C19" s="230" t="s">
        <v>68</v>
      </c>
      <c r="D19" s="231"/>
    </row>
    <row r="20" spans="3:4">
      <c r="C20" s="227" t="s">
        <v>38</v>
      </c>
      <c r="D20" s="209">
        <v>6659506199.8456802</v>
      </c>
    </row>
    <row r="21" spans="3:4" ht="25.5">
      <c r="C21" s="228" t="s">
        <v>67</v>
      </c>
      <c r="D21" s="209">
        <v>1712339897.88096</v>
      </c>
    </row>
    <row r="22" spans="3:4">
      <c r="C22" s="227" t="s">
        <v>39</v>
      </c>
      <c r="D22" s="215">
        <v>0.25712715725388718</v>
      </c>
    </row>
  </sheetData>
  <mergeCells count="2">
    <mergeCell ref="A14:E14"/>
    <mergeCell ref="C19:D1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Normal="90" workbookViewId="0"/>
  </sheetViews>
  <sheetFormatPr baseColWidth="10" defaultRowHeight="16.5"/>
  <cols>
    <col min="1" max="1" width="4.25" style="84" customWidth="1"/>
    <col min="2" max="2" width="13" style="84" customWidth="1"/>
    <col min="3" max="3" width="22" style="84" customWidth="1"/>
    <col min="4" max="4" width="14.25" style="154" bestFit="1" customWidth="1"/>
    <col min="5" max="5" width="44.125" style="84" customWidth="1"/>
    <col min="6" max="6" width="25.375" style="84" bestFit="1" customWidth="1"/>
    <col min="7" max="7" width="19" style="84" bestFit="1" customWidth="1"/>
    <col min="8" max="8" width="20.75" style="82" customWidth="1"/>
    <col min="9" max="9" width="13.625" style="83" customWidth="1"/>
    <col min="10" max="10" width="14.875" style="83" bestFit="1" customWidth="1"/>
    <col min="11" max="11" width="13.5" style="83" bestFit="1" customWidth="1"/>
    <col min="12" max="16384" width="11" style="84"/>
  </cols>
  <sheetData>
    <row r="1" spans="2:11" ht="22.5">
      <c r="B1" s="232" t="s">
        <v>69</v>
      </c>
      <c r="C1" s="233"/>
      <c r="D1" s="233"/>
      <c r="E1" s="233"/>
      <c r="F1" s="233"/>
      <c r="G1" s="234"/>
    </row>
    <row r="2" spans="2:11" s="87" customFormat="1" ht="22.5">
      <c r="B2" s="235" t="s">
        <v>70</v>
      </c>
      <c r="C2" s="236"/>
      <c r="D2" s="236"/>
      <c r="E2" s="236"/>
      <c r="F2" s="236"/>
      <c r="G2" s="237"/>
      <c r="H2" s="85"/>
      <c r="I2" s="86"/>
      <c r="J2" s="86"/>
      <c r="K2" s="86"/>
    </row>
    <row r="3" spans="2:11" s="87" customFormat="1" ht="23.25" thickBot="1">
      <c r="B3" s="238"/>
      <c r="C3" s="239"/>
      <c r="D3" s="239"/>
      <c r="E3" s="239"/>
      <c r="F3" s="239"/>
      <c r="G3" s="240"/>
      <c r="H3" s="85"/>
      <c r="I3" s="86"/>
      <c r="J3" s="86"/>
      <c r="K3" s="86"/>
    </row>
    <row r="4" spans="2:11" s="87" customFormat="1" ht="17.25" thickBot="1">
      <c r="D4" s="88"/>
      <c r="H4" s="85"/>
      <c r="I4" s="86"/>
      <c r="J4" s="86"/>
      <c r="K4" s="86"/>
    </row>
    <row r="5" spans="2:11" s="87" customFormat="1" ht="17.25">
      <c r="B5" s="241" t="s">
        <v>71</v>
      </c>
      <c r="C5" s="242"/>
      <c r="D5" s="242"/>
      <c r="E5" s="242"/>
      <c r="F5" s="243"/>
      <c r="G5" s="89"/>
      <c r="H5" s="85"/>
      <c r="I5" s="86"/>
      <c r="J5" s="86"/>
      <c r="K5" s="86"/>
    </row>
    <row r="6" spans="2:11" s="87" customFormat="1" ht="18" thickBot="1">
      <c r="B6" s="244" t="s">
        <v>72</v>
      </c>
      <c r="C6" s="245"/>
      <c r="D6" s="245"/>
      <c r="E6" s="245"/>
      <c r="F6" s="246"/>
      <c r="G6" s="90">
        <v>0</v>
      </c>
      <c r="H6" s="85"/>
      <c r="I6" s="86"/>
      <c r="J6" s="86"/>
      <c r="K6" s="86"/>
    </row>
    <row r="7" spans="2:11" s="87" customFormat="1" ht="17.25">
      <c r="B7" s="91"/>
      <c r="C7" s="91"/>
      <c r="D7" s="91"/>
      <c r="E7" s="91"/>
      <c r="F7" s="92"/>
      <c r="G7" s="93"/>
      <c r="H7" s="85"/>
      <c r="I7" s="86"/>
      <c r="J7" s="86"/>
      <c r="K7" s="86"/>
    </row>
    <row r="8" spans="2:11" s="92" customFormat="1" ht="18" thickBot="1">
      <c r="B8" s="91"/>
      <c r="C8" s="91"/>
      <c r="D8" s="91"/>
      <c r="E8" s="91"/>
      <c r="G8" s="93"/>
      <c r="H8" s="94"/>
      <c r="I8" s="95"/>
      <c r="J8" s="95"/>
      <c r="K8" s="95"/>
    </row>
    <row r="9" spans="2:11" s="87" customFormat="1">
      <c r="B9" s="96" t="s">
        <v>73</v>
      </c>
      <c r="C9" s="97" t="s">
        <v>74</v>
      </c>
      <c r="D9" s="97" t="s">
        <v>75</v>
      </c>
      <c r="E9" s="97" t="s">
        <v>76</v>
      </c>
      <c r="F9" s="97" t="s">
        <v>21</v>
      </c>
      <c r="G9" s="97" t="s">
        <v>22</v>
      </c>
      <c r="H9" s="85"/>
      <c r="I9" s="86"/>
      <c r="J9" s="86"/>
      <c r="K9" s="86"/>
    </row>
    <row r="10" spans="2:11" s="87" customFormat="1">
      <c r="B10" s="98" t="s">
        <v>77</v>
      </c>
      <c r="C10" s="99"/>
      <c r="D10" s="100"/>
      <c r="E10" s="99"/>
      <c r="F10" s="99"/>
      <c r="G10" s="101">
        <v>0</v>
      </c>
      <c r="H10" s="85"/>
      <c r="I10" s="102"/>
      <c r="J10" s="86"/>
      <c r="K10" s="86"/>
    </row>
    <row r="11" spans="2:11" s="87" customFormat="1">
      <c r="B11" s="98" t="s">
        <v>77</v>
      </c>
      <c r="C11" s="99"/>
      <c r="D11" s="100"/>
      <c r="E11" s="99"/>
      <c r="F11" s="99"/>
      <c r="G11" s="101"/>
      <c r="H11" s="85"/>
      <c r="I11" s="102"/>
      <c r="J11" s="86"/>
      <c r="K11" s="86"/>
    </row>
    <row r="12" spans="2:11" s="87" customFormat="1">
      <c r="B12" s="98" t="s">
        <v>77</v>
      </c>
      <c r="C12" s="99"/>
      <c r="D12" s="100"/>
      <c r="E12" s="99"/>
      <c r="F12" s="99"/>
      <c r="G12" s="101"/>
      <c r="H12" s="85"/>
      <c r="I12" s="102"/>
      <c r="J12" s="86"/>
      <c r="K12" s="86"/>
    </row>
    <row r="13" spans="2:11" s="87" customFormat="1" ht="17.25" thickBot="1">
      <c r="B13" s="103" t="s">
        <v>72</v>
      </c>
      <c r="C13" s="104"/>
      <c r="D13" s="105"/>
      <c r="E13" s="104"/>
      <c r="F13" s="104"/>
      <c r="G13" s="106">
        <v>0</v>
      </c>
      <c r="H13" s="85"/>
      <c r="I13" s="102"/>
      <c r="J13" s="86"/>
      <c r="K13" s="86"/>
    </row>
    <row r="14" spans="2:11" s="92" customFormat="1" ht="17.25" thickBot="1">
      <c r="D14" s="107"/>
      <c r="G14" s="93"/>
      <c r="H14" s="94"/>
      <c r="I14" s="108"/>
      <c r="J14" s="95"/>
      <c r="K14" s="95"/>
    </row>
    <row r="15" spans="2:11" s="92" customFormat="1" ht="17.25" thickBot="1">
      <c r="B15" s="96" t="s">
        <v>73</v>
      </c>
      <c r="C15" s="97" t="s">
        <v>74</v>
      </c>
      <c r="D15" s="97" t="s">
        <v>75</v>
      </c>
      <c r="E15" s="97" t="s">
        <v>76</v>
      </c>
      <c r="F15" s="97" t="s">
        <v>21</v>
      </c>
      <c r="G15" s="97" t="s">
        <v>22</v>
      </c>
      <c r="H15" s="94"/>
      <c r="I15" s="108"/>
      <c r="J15" s="95"/>
      <c r="K15" s="95"/>
    </row>
    <row r="16" spans="2:11" s="87" customFormat="1">
      <c r="B16" s="109" t="s">
        <v>78</v>
      </c>
      <c r="C16" s="110"/>
      <c r="D16" s="111"/>
      <c r="E16" s="110"/>
      <c r="F16" s="110"/>
      <c r="G16" s="89">
        <v>0</v>
      </c>
      <c r="H16" s="85"/>
      <c r="I16" s="102"/>
      <c r="J16" s="86"/>
      <c r="K16" s="86"/>
    </row>
    <row r="17" spans="2:12" s="87" customFormat="1">
      <c r="B17" s="112" t="s">
        <v>78</v>
      </c>
      <c r="C17" s="113"/>
      <c r="D17" s="114"/>
      <c r="E17" s="113"/>
      <c r="F17" s="113"/>
      <c r="G17" s="115"/>
      <c r="H17" s="85"/>
      <c r="I17" s="102"/>
      <c r="J17" s="86"/>
      <c r="K17" s="86"/>
    </row>
    <row r="18" spans="2:12" s="87" customFormat="1">
      <c r="B18" s="98" t="s">
        <v>78</v>
      </c>
      <c r="C18" s="99"/>
      <c r="D18" s="100"/>
      <c r="E18" s="99"/>
      <c r="F18" s="99"/>
      <c r="G18" s="101"/>
      <c r="H18" s="85"/>
      <c r="I18" s="102"/>
      <c r="J18" s="86"/>
      <c r="K18" s="86"/>
    </row>
    <row r="19" spans="2:12" s="87" customFormat="1" ht="17.25" thickBot="1">
      <c r="B19" s="103" t="s">
        <v>72</v>
      </c>
      <c r="C19" s="104"/>
      <c r="D19" s="105"/>
      <c r="E19" s="104"/>
      <c r="F19" s="104"/>
      <c r="G19" s="106"/>
      <c r="H19" s="85"/>
      <c r="I19" s="102"/>
      <c r="J19" s="86"/>
      <c r="K19" s="86"/>
    </row>
    <row r="20" spans="2:12" s="87" customFormat="1" ht="17.25" thickBot="1">
      <c r="B20" s="92"/>
      <c r="C20" s="92"/>
      <c r="D20" s="107"/>
      <c r="E20" s="92"/>
      <c r="F20" s="92"/>
      <c r="G20" s="93"/>
      <c r="H20" s="85"/>
      <c r="I20" s="102"/>
      <c r="J20" s="86"/>
      <c r="K20" s="86"/>
    </row>
    <row r="21" spans="2:12" s="92" customFormat="1">
      <c r="B21" s="96" t="s">
        <v>73</v>
      </c>
      <c r="C21" s="97" t="s">
        <v>74</v>
      </c>
      <c r="D21" s="97" t="s">
        <v>75</v>
      </c>
      <c r="E21" s="97" t="s">
        <v>76</v>
      </c>
      <c r="F21" s="97" t="s">
        <v>79</v>
      </c>
      <c r="G21" s="97" t="s">
        <v>22</v>
      </c>
      <c r="H21" s="94"/>
      <c r="I21" s="108"/>
      <c r="J21" s="95"/>
      <c r="K21" s="95"/>
    </row>
    <row r="22" spans="2:12" s="87" customFormat="1">
      <c r="B22" s="98" t="s">
        <v>80</v>
      </c>
      <c r="C22" s="99"/>
      <c r="D22" s="100"/>
      <c r="E22" s="99"/>
      <c r="F22" s="99"/>
      <c r="G22" s="101">
        <v>0</v>
      </c>
      <c r="H22" s="85"/>
      <c r="I22" s="102"/>
      <c r="J22" s="86"/>
      <c r="K22" s="86"/>
    </row>
    <row r="23" spans="2:12" s="87" customFormat="1">
      <c r="B23" s="98" t="s">
        <v>80</v>
      </c>
      <c r="C23" s="99"/>
      <c r="D23" s="100"/>
      <c r="E23" s="99"/>
      <c r="F23" s="99"/>
      <c r="G23" s="101"/>
      <c r="H23" s="85"/>
      <c r="I23" s="102"/>
      <c r="J23" s="86"/>
      <c r="K23" s="86"/>
    </row>
    <row r="24" spans="2:12" s="87" customFormat="1">
      <c r="B24" s="98" t="s">
        <v>80</v>
      </c>
      <c r="C24" s="99"/>
      <c r="D24" s="100"/>
      <c r="E24" s="99"/>
      <c r="F24" s="99"/>
      <c r="G24" s="101"/>
      <c r="H24" s="85"/>
      <c r="I24" s="102"/>
      <c r="J24" s="86"/>
      <c r="K24" s="86"/>
    </row>
    <row r="25" spans="2:12" s="87" customFormat="1" ht="17.25" thickBot="1">
      <c r="B25" s="103" t="s">
        <v>72</v>
      </c>
      <c r="C25" s="104"/>
      <c r="D25" s="105"/>
      <c r="E25" s="104"/>
      <c r="F25" s="104"/>
      <c r="G25" s="106"/>
      <c r="H25" s="85"/>
      <c r="I25" s="102"/>
      <c r="J25" s="86"/>
      <c r="K25" s="86"/>
    </row>
    <row r="26" spans="2:12" s="92" customFormat="1" ht="17.25" thickBot="1">
      <c r="D26" s="107"/>
      <c r="G26" s="93"/>
      <c r="H26" s="94"/>
      <c r="I26" s="108"/>
      <c r="J26" s="95"/>
      <c r="K26" s="95"/>
    </row>
    <row r="27" spans="2:12" s="92" customFormat="1">
      <c r="B27" s="96" t="s">
        <v>73</v>
      </c>
      <c r="C27" s="97" t="s">
        <v>74</v>
      </c>
      <c r="D27" s="97" t="s">
        <v>75</v>
      </c>
      <c r="E27" s="97" t="s">
        <v>76</v>
      </c>
      <c r="F27" s="97" t="s">
        <v>79</v>
      </c>
      <c r="G27" s="97" t="s">
        <v>22</v>
      </c>
      <c r="H27" s="94"/>
      <c r="I27" s="108"/>
      <c r="J27" s="95"/>
      <c r="K27" s="95"/>
    </row>
    <row r="28" spans="2:12" s="87" customFormat="1">
      <c r="B28" s="98" t="s">
        <v>81</v>
      </c>
      <c r="C28" s="99"/>
      <c r="D28" s="100"/>
      <c r="E28" s="99"/>
      <c r="F28" s="99"/>
      <c r="G28" s="101">
        <v>0</v>
      </c>
      <c r="H28" s="85"/>
      <c r="I28" s="102"/>
      <c r="J28" s="86"/>
      <c r="K28" s="86"/>
    </row>
    <row r="29" spans="2:12" s="87" customFormat="1">
      <c r="B29" s="98" t="s">
        <v>81</v>
      </c>
      <c r="C29" s="99"/>
      <c r="D29" s="100"/>
      <c r="E29" s="99"/>
      <c r="F29" s="99"/>
      <c r="G29" s="101"/>
      <c r="H29" s="85"/>
      <c r="I29" s="102"/>
      <c r="J29" s="86"/>
      <c r="K29" s="86"/>
    </row>
    <row r="30" spans="2:12" s="87" customFormat="1" ht="17.25" thickBot="1">
      <c r="B30" s="103" t="s">
        <v>72</v>
      </c>
      <c r="C30" s="104"/>
      <c r="D30" s="105"/>
      <c r="E30" s="104"/>
      <c r="F30" s="104"/>
      <c r="G30" s="106"/>
      <c r="H30" s="85"/>
      <c r="I30" s="102"/>
      <c r="J30" s="86"/>
      <c r="K30" s="86"/>
    </row>
    <row r="31" spans="2:12" s="92" customFormat="1">
      <c r="D31" s="107"/>
      <c r="G31" s="93"/>
      <c r="H31" s="94"/>
      <c r="I31" s="108"/>
      <c r="J31" s="95"/>
      <c r="K31" s="95"/>
    </row>
    <row r="32" spans="2:12" ht="17.25" thickBot="1">
      <c r="B32" s="92"/>
      <c r="C32" s="116"/>
      <c r="D32" s="107"/>
      <c r="E32" s="92"/>
      <c r="F32" s="92"/>
      <c r="G32" s="93"/>
      <c r="I32" s="117"/>
      <c r="J32" s="118"/>
      <c r="K32" s="117"/>
      <c r="L32" s="119"/>
    </row>
    <row r="33" spans="1:11" s="125" customFormat="1" ht="17.25" thickBot="1">
      <c r="A33" s="84"/>
      <c r="B33" s="120" t="s">
        <v>73</v>
      </c>
      <c r="C33" s="121" t="s">
        <v>16</v>
      </c>
      <c r="D33" s="121" t="s">
        <v>17</v>
      </c>
      <c r="E33" s="121" t="s">
        <v>18</v>
      </c>
      <c r="F33" s="122" t="s">
        <v>21</v>
      </c>
      <c r="G33" s="121" t="s">
        <v>22</v>
      </c>
      <c r="H33" s="123"/>
      <c r="I33" s="124"/>
      <c r="J33" s="124"/>
      <c r="K33" s="124"/>
    </row>
    <row r="34" spans="1:11" s="125" customFormat="1">
      <c r="A34" s="126"/>
      <c r="B34" s="127" t="s">
        <v>82</v>
      </c>
      <c r="C34" s="128" t="s">
        <v>27</v>
      </c>
      <c r="D34" s="129">
        <v>43952</v>
      </c>
      <c r="E34" s="129">
        <v>44104</v>
      </c>
      <c r="F34" s="130">
        <v>4.48E-2</v>
      </c>
      <c r="G34" s="131">
        <v>3178725012.890625</v>
      </c>
      <c r="H34" s="132"/>
      <c r="I34" s="123"/>
      <c r="J34" s="124"/>
      <c r="K34" s="124"/>
    </row>
    <row r="35" spans="1:11" s="125" customFormat="1">
      <c r="A35" s="126"/>
      <c r="B35" s="127" t="s">
        <v>82</v>
      </c>
      <c r="C35" s="133" t="s">
        <v>31</v>
      </c>
      <c r="D35" s="129">
        <v>43952</v>
      </c>
      <c r="E35" s="129">
        <v>44104</v>
      </c>
      <c r="F35" s="130">
        <v>4.48E-2</v>
      </c>
      <c r="G35" s="131">
        <v>3178725012.890625</v>
      </c>
      <c r="H35" s="132"/>
      <c r="I35" s="123"/>
      <c r="J35" s="124"/>
      <c r="K35" s="124"/>
    </row>
    <row r="36" spans="1:11" s="125" customFormat="1" ht="24">
      <c r="A36" s="126"/>
      <c r="B36" s="127" t="s">
        <v>82</v>
      </c>
      <c r="C36" s="133" t="s">
        <v>34</v>
      </c>
      <c r="D36" s="129">
        <v>43952</v>
      </c>
      <c r="E36" s="129">
        <v>44104</v>
      </c>
      <c r="F36" s="130">
        <v>4.48E-2</v>
      </c>
      <c r="G36" s="131">
        <v>3178725012.890625</v>
      </c>
      <c r="H36" s="132"/>
      <c r="I36" s="123"/>
      <c r="J36" s="124"/>
      <c r="K36" s="124"/>
    </row>
    <row r="37" spans="1:11" s="125" customFormat="1">
      <c r="A37" s="126"/>
      <c r="B37" s="127" t="s">
        <v>82</v>
      </c>
      <c r="C37" s="133" t="s">
        <v>36</v>
      </c>
      <c r="D37" s="129">
        <v>43952</v>
      </c>
      <c r="E37" s="129">
        <v>44104</v>
      </c>
      <c r="F37" s="130">
        <v>4.48E-2</v>
      </c>
      <c r="G37" s="131">
        <v>3178725012.890625</v>
      </c>
      <c r="H37" s="132"/>
      <c r="I37" s="123"/>
      <c r="J37" s="124"/>
      <c r="K37" s="124"/>
    </row>
    <row r="38" spans="1:11" s="125" customFormat="1">
      <c r="A38" s="126"/>
      <c r="B38" s="98"/>
      <c r="C38" s="134"/>
      <c r="D38" s="135"/>
      <c r="E38" s="135"/>
      <c r="F38" s="135"/>
      <c r="G38" s="136"/>
      <c r="H38" s="137"/>
      <c r="I38" s="123"/>
      <c r="J38" s="86"/>
      <c r="K38" s="86"/>
    </row>
    <row r="39" spans="1:11" s="125" customFormat="1" ht="17.25" thickBot="1">
      <c r="A39" s="126"/>
      <c r="B39" s="103" t="s">
        <v>72</v>
      </c>
      <c r="C39" s="138"/>
      <c r="D39" s="139"/>
      <c r="E39" s="139"/>
      <c r="F39" s="139"/>
      <c r="G39" s="140">
        <f>SUM(G34:G38)</f>
        <v>12714900051.5625</v>
      </c>
      <c r="H39" s="137"/>
      <c r="I39" s="123"/>
      <c r="J39" s="86"/>
      <c r="K39" s="86"/>
    </row>
    <row r="40" spans="1:11" s="125" customFormat="1" ht="17.25" thickBot="1">
      <c r="A40" s="126"/>
      <c r="B40" s="92"/>
      <c r="C40" s="141"/>
      <c r="D40" s="142"/>
      <c r="E40" s="142"/>
      <c r="F40" s="142"/>
      <c r="G40" s="143"/>
      <c r="H40" s="137"/>
      <c r="I40" s="123"/>
      <c r="J40" s="86"/>
      <c r="K40" s="86"/>
    </row>
    <row r="41" spans="1:11" s="125" customFormat="1">
      <c r="A41" s="126"/>
      <c r="B41" s="144" t="s">
        <v>73</v>
      </c>
      <c r="C41" s="145" t="s">
        <v>16</v>
      </c>
      <c r="D41" s="146" t="s">
        <v>83</v>
      </c>
      <c r="E41" s="146" t="s">
        <v>84</v>
      </c>
      <c r="F41" s="145" t="s">
        <v>85</v>
      </c>
      <c r="G41" s="147" t="s">
        <v>22</v>
      </c>
      <c r="H41" s="82"/>
      <c r="I41" s="83"/>
      <c r="J41" s="83"/>
      <c r="K41" s="83"/>
    </row>
    <row r="42" spans="1:11" s="125" customFormat="1">
      <c r="A42" s="126"/>
      <c r="B42" s="98" t="s">
        <v>86</v>
      </c>
      <c r="C42" s="148"/>
      <c r="D42" s="149"/>
      <c r="E42" s="150"/>
      <c r="F42" s="99"/>
      <c r="G42" s="101"/>
      <c r="H42" s="82"/>
      <c r="I42" s="83"/>
      <c r="J42" s="151"/>
      <c r="K42" s="83"/>
    </row>
    <row r="43" spans="1:11" s="125" customFormat="1">
      <c r="A43" s="126"/>
      <c r="B43" s="98" t="s">
        <v>86</v>
      </c>
      <c r="C43" s="99"/>
      <c r="D43" s="149"/>
      <c r="E43" s="150"/>
      <c r="F43" s="99"/>
      <c r="G43" s="101"/>
      <c r="H43" s="82"/>
      <c r="I43" s="83"/>
      <c r="J43" s="151"/>
      <c r="K43" s="83"/>
    </row>
    <row r="44" spans="1:11" s="125" customFormat="1" ht="17.25" thickBot="1">
      <c r="A44" s="126"/>
      <c r="B44" s="103" t="s">
        <v>87</v>
      </c>
      <c r="C44" s="104"/>
      <c r="D44" s="152"/>
      <c r="E44" s="153"/>
      <c r="F44" s="104"/>
      <c r="G44" s="106">
        <v>0</v>
      </c>
      <c r="H44" s="82"/>
      <c r="I44" s="83"/>
      <c r="J44" s="151"/>
      <c r="K44" s="83"/>
    </row>
    <row r="45" spans="1:11" s="125" customFormat="1" ht="17.25" thickBot="1">
      <c r="A45" s="126"/>
      <c r="B45" s="84"/>
      <c r="C45" s="84"/>
      <c r="D45" s="154"/>
      <c r="E45" s="84"/>
      <c r="F45" s="84"/>
      <c r="G45" s="84"/>
      <c r="H45" s="82"/>
      <c r="I45" s="83"/>
      <c r="J45" s="83"/>
      <c r="K45" s="83"/>
    </row>
    <row r="46" spans="1:11" s="125" customFormat="1" ht="17.25" thickBot="1">
      <c r="A46" s="126"/>
      <c r="B46" s="155" t="s">
        <v>88</v>
      </c>
      <c r="C46" s="156" t="s">
        <v>89</v>
      </c>
      <c r="D46" s="157" t="s">
        <v>90</v>
      </c>
      <c r="E46" s="84"/>
      <c r="F46" s="84"/>
      <c r="G46" s="84"/>
      <c r="H46" s="82"/>
      <c r="I46" s="83"/>
      <c r="J46" s="83"/>
      <c r="K46" s="83"/>
    </row>
    <row r="47" spans="1:11" s="125" customFormat="1">
      <c r="A47" s="126"/>
      <c r="B47" s="158" t="s">
        <v>91</v>
      </c>
      <c r="C47" s="159">
        <f>+G6</f>
        <v>0</v>
      </c>
      <c r="D47" s="160">
        <f t="shared" ref="D47:D53" si="0">C47/$C$54</f>
        <v>0</v>
      </c>
      <c r="E47" s="161"/>
      <c r="F47" s="119"/>
      <c r="G47" s="84"/>
      <c r="H47" s="82"/>
      <c r="I47" s="83"/>
      <c r="J47" s="83"/>
      <c r="K47" s="83"/>
    </row>
    <row r="48" spans="1:11" s="125" customFormat="1">
      <c r="A48" s="126"/>
      <c r="B48" s="162" t="s">
        <v>77</v>
      </c>
      <c r="C48" s="159">
        <f>+G13</f>
        <v>0</v>
      </c>
      <c r="D48" s="163">
        <f t="shared" si="0"/>
        <v>0</v>
      </c>
      <c r="E48" s="161"/>
      <c r="F48" s="119"/>
      <c r="G48" s="84"/>
      <c r="H48" s="82"/>
      <c r="I48" s="83"/>
      <c r="J48" s="83"/>
      <c r="K48" s="83"/>
    </row>
    <row r="49" spans="1:15" s="125" customFormat="1">
      <c r="A49" s="126"/>
      <c r="B49" s="162" t="s">
        <v>78</v>
      </c>
      <c r="C49" s="159">
        <f>+G19</f>
        <v>0</v>
      </c>
      <c r="D49" s="163">
        <f t="shared" si="0"/>
        <v>0</v>
      </c>
      <c r="E49" s="161"/>
      <c r="F49" s="119"/>
      <c r="G49" s="84"/>
      <c r="H49" s="82"/>
      <c r="I49" s="83"/>
      <c r="J49" s="83"/>
      <c r="K49" s="83"/>
    </row>
    <row r="50" spans="1:15" s="125" customFormat="1">
      <c r="A50" s="126"/>
      <c r="B50" s="162" t="s">
        <v>92</v>
      </c>
      <c r="C50" s="159">
        <f>+G25</f>
        <v>0</v>
      </c>
      <c r="D50" s="163">
        <f t="shared" si="0"/>
        <v>0</v>
      </c>
      <c r="E50" s="84"/>
      <c r="F50" s="119"/>
      <c r="G50" s="84"/>
      <c r="H50" s="82"/>
      <c r="I50" s="83"/>
      <c r="J50" s="83"/>
      <c r="K50" s="83"/>
    </row>
    <row r="51" spans="1:15" s="125" customFormat="1">
      <c r="A51" s="126"/>
      <c r="B51" s="162" t="s">
        <v>81</v>
      </c>
      <c r="C51" s="159">
        <f>+G30</f>
        <v>0</v>
      </c>
      <c r="D51" s="163">
        <f t="shared" si="0"/>
        <v>0</v>
      </c>
      <c r="E51" s="161"/>
      <c r="F51" s="119"/>
      <c r="G51" s="84"/>
      <c r="H51" s="82"/>
      <c r="I51" s="83"/>
      <c r="J51" s="83"/>
      <c r="K51" s="83"/>
    </row>
    <row r="52" spans="1:15" s="125" customFormat="1">
      <c r="A52" s="126"/>
      <c r="B52" s="162" t="s">
        <v>82</v>
      </c>
      <c r="C52" s="159">
        <f>+G39</f>
        <v>12714900051.5625</v>
      </c>
      <c r="D52" s="163">
        <f t="shared" si="0"/>
        <v>1</v>
      </c>
      <c r="E52" s="161"/>
      <c r="F52" s="119"/>
      <c r="G52" s="84"/>
      <c r="H52" s="82"/>
      <c r="I52" s="83"/>
      <c r="J52" s="83"/>
      <c r="K52" s="83"/>
    </row>
    <row r="53" spans="1:15" s="125" customFormat="1" ht="17.25" thickBot="1">
      <c r="A53" s="126"/>
      <c r="B53" s="164" t="s">
        <v>86</v>
      </c>
      <c r="C53" s="165">
        <f>+G44</f>
        <v>0</v>
      </c>
      <c r="D53" s="166">
        <f t="shared" si="0"/>
        <v>0</v>
      </c>
      <c r="E53" s="161"/>
      <c r="F53" s="119"/>
      <c r="G53" s="84"/>
      <c r="H53" s="82"/>
      <c r="I53" s="83"/>
      <c r="J53" s="83"/>
      <c r="K53" s="83"/>
    </row>
    <row r="54" spans="1:15" s="125" customFormat="1" ht="33.75" thickBot="1">
      <c r="A54" s="126"/>
      <c r="B54" s="167" t="s">
        <v>93</v>
      </c>
      <c r="C54" s="156">
        <f>SUM(C47:C53)</f>
        <v>12714900051.5625</v>
      </c>
      <c r="D54" s="168">
        <f>SUM(D47:D53)</f>
        <v>1</v>
      </c>
      <c r="E54" s="84"/>
      <c r="F54" s="84"/>
      <c r="G54" s="84"/>
      <c r="H54" s="82"/>
      <c r="I54" s="83"/>
      <c r="J54" s="83"/>
      <c r="K54" s="83"/>
    </row>
    <row r="55" spans="1:15" s="125" customFormat="1">
      <c r="A55" s="84"/>
      <c r="B55" s="84"/>
      <c r="C55" s="84"/>
      <c r="D55" s="154"/>
      <c r="E55" s="84"/>
      <c r="F55" s="84"/>
      <c r="G55" s="84"/>
      <c r="H55" s="82"/>
      <c r="I55" s="83"/>
      <c r="J55" s="83"/>
      <c r="K55" s="83"/>
    </row>
    <row r="56" spans="1:15" s="125" customFormat="1">
      <c r="A56" s="84"/>
      <c r="B56" s="84"/>
      <c r="C56" s="84"/>
      <c r="D56" s="169"/>
      <c r="E56" s="84"/>
      <c r="F56" s="84"/>
      <c r="G56" s="84"/>
      <c r="H56" s="82"/>
      <c r="I56" s="83"/>
      <c r="J56" s="83"/>
      <c r="K56" s="83"/>
    </row>
    <row r="57" spans="1:15" s="125" customFormat="1">
      <c r="A57" s="84"/>
      <c r="B57" s="84"/>
      <c r="C57" s="84"/>
      <c r="D57" s="154"/>
      <c r="E57" s="84"/>
      <c r="F57" s="84"/>
      <c r="G57" s="84"/>
      <c r="H57" s="82"/>
      <c r="I57" s="83"/>
      <c r="J57" s="83"/>
      <c r="K57" s="83"/>
    </row>
    <row r="58" spans="1:15" s="125" customFormat="1">
      <c r="A58" s="84"/>
      <c r="B58" s="84"/>
      <c r="C58" s="84"/>
      <c r="D58" s="154"/>
      <c r="E58" s="84"/>
      <c r="F58" s="84"/>
      <c r="G58" s="84"/>
      <c r="H58" s="82"/>
      <c r="I58" s="83"/>
      <c r="J58" s="83"/>
      <c r="K58" s="83"/>
    </row>
    <row r="61" spans="1:15" s="87" customFormat="1">
      <c r="B61" s="84"/>
      <c r="C61" s="84"/>
      <c r="D61" s="154"/>
      <c r="E61" s="84"/>
      <c r="F61" s="84"/>
      <c r="G61" s="84"/>
      <c r="H61" s="82"/>
      <c r="I61" s="83"/>
      <c r="J61" s="83"/>
      <c r="K61" s="83"/>
    </row>
    <row r="62" spans="1:15" s="87" customFormat="1">
      <c r="B62" s="84"/>
      <c r="C62" s="84"/>
      <c r="D62" s="154"/>
      <c r="E62" s="84"/>
      <c r="F62" s="84"/>
      <c r="G62" s="84"/>
      <c r="H62" s="82"/>
      <c r="I62" s="83"/>
      <c r="J62" s="83"/>
      <c r="K62" s="83"/>
    </row>
    <row r="63" spans="1:15" s="126" customFormat="1">
      <c r="B63" s="84"/>
      <c r="C63" s="84"/>
      <c r="D63" s="154"/>
      <c r="E63" s="84"/>
      <c r="F63" s="84"/>
      <c r="G63" s="84"/>
      <c r="H63" s="82"/>
      <c r="I63" s="83"/>
      <c r="J63" s="83"/>
      <c r="K63" s="83"/>
      <c r="L63" s="87"/>
      <c r="M63" s="87"/>
      <c r="N63" s="87"/>
      <c r="O63" s="87"/>
    </row>
    <row r="64" spans="1:15" s="126" customFormat="1">
      <c r="B64" s="84"/>
      <c r="C64" s="84"/>
      <c r="D64" s="154"/>
      <c r="E64" s="84"/>
      <c r="F64" s="84"/>
      <c r="G64" s="84"/>
      <c r="H64" s="82"/>
      <c r="I64" s="83"/>
      <c r="J64" s="83"/>
      <c r="K64" s="83"/>
      <c r="L64" s="87"/>
      <c r="M64" s="87"/>
      <c r="N64" s="87"/>
      <c r="O64" s="87"/>
    </row>
    <row r="65" spans="2:15" s="126" customFormat="1">
      <c r="B65" s="84"/>
      <c r="C65" s="84"/>
      <c r="D65" s="154"/>
      <c r="E65" s="84"/>
      <c r="F65" s="84"/>
      <c r="G65" s="84"/>
      <c r="H65" s="82"/>
      <c r="I65" s="83"/>
      <c r="J65" s="83"/>
      <c r="K65" s="83"/>
      <c r="L65" s="87"/>
      <c r="M65" s="87"/>
      <c r="N65" s="87"/>
      <c r="O65" s="87"/>
    </row>
    <row r="66" spans="2:15" s="126" customFormat="1">
      <c r="B66" s="84"/>
      <c r="C66" s="84"/>
      <c r="D66" s="154"/>
      <c r="E66" s="84"/>
      <c r="F66" s="84"/>
      <c r="G66" s="84"/>
      <c r="H66" s="82"/>
      <c r="I66" s="83"/>
      <c r="J66" s="83"/>
      <c r="K66" s="83"/>
      <c r="L66" s="87"/>
      <c r="M66" s="87"/>
      <c r="N66" s="87"/>
      <c r="O66" s="87"/>
    </row>
    <row r="67" spans="2:15" s="126" customFormat="1">
      <c r="B67" s="84"/>
      <c r="C67" s="84"/>
      <c r="D67" s="154"/>
      <c r="E67" s="84"/>
      <c r="F67" s="84"/>
      <c r="G67" s="84"/>
      <c r="H67" s="82"/>
      <c r="I67" s="83"/>
      <c r="J67" s="83"/>
      <c r="K67" s="83"/>
      <c r="L67" s="87"/>
      <c r="M67" s="87"/>
      <c r="N67" s="87"/>
      <c r="O67" s="87"/>
    </row>
    <row r="68" spans="2:15" s="126" customFormat="1">
      <c r="B68" s="84"/>
      <c r="C68" s="84"/>
      <c r="D68" s="154"/>
      <c r="E68" s="84"/>
      <c r="F68" s="84"/>
      <c r="G68" s="84"/>
      <c r="H68" s="82"/>
      <c r="I68" s="83"/>
      <c r="J68" s="83"/>
      <c r="K68" s="83"/>
      <c r="L68" s="87"/>
      <c r="M68" s="87"/>
      <c r="N68" s="87"/>
      <c r="O68" s="87"/>
    </row>
    <row r="69" spans="2:15" s="126" customFormat="1">
      <c r="B69" s="84"/>
      <c r="C69" s="84"/>
      <c r="D69" s="154"/>
      <c r="E69" s="84"/>
      <c r="F69" s="84"/>
      <c r="G69" s="84"/>
      <c r="H69" s="82"/>
      <c r="I69" s="83"/>
      <c r="J69" s="83"/>
      <c r="K69" s="83"/>
      <c r="L69" s="87"/>
      <c r="M69" s="87"/>
      <c r="N69" s="87"/>
      <c r="O69" s="87"/>
    </row>
    <row r="71" spans="2:15">
      <c r="L71" s="84" t="s">
        <v>94</v>
      </c>
    </row>
  </sheetData>
  <mergeCells count="5">
    <mergeCell ref="B1:G1"/>
    <mergeCell ref="B2:G2"/>
    <mergeCell ref="B3:G3"/>
    <mergeCell ref="B5:F5"/>
    <mergeCell ref="B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CREDITO</vt:lpstr>
      <vt:lpstr>CALCULO DE RENDIMIENTOS</vt:lpstr>
      <vt:lpstr>TOTALES</vt:lpstr>
      <vt:lpstr>PORTAFOLIO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12 equipo 11</dc:creator>
  <cp:lastModifiedBy>Mabel Murillo</cp:lastModifiedBy>
  <dcterms:created xsi:type="dcterms:W3CDTF">2019-10-29T23:29:08Z</dcterms:created>
  <dcterms:modified xsi:type="dcterms:W3CDTF">2020-05-30T21:16:59Z</dcterms:modified>
</cp:coreProperties>
</file>